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Table 1" sheetId="1" r:id="rId1"/>
  </sheets>
  <definedNames>
    <definedName name="_xlnm._FilterDatabase" localSheetId="0" hidden="1">'Table 1'!$A$1:$K$251</definedName>
    <definedName name="_xlnm.Print_Area" localSheetId="0">'Table 1'!$A$1:$H$251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1" name="ID_99255F66C1D9443596212EB6214CD5BB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97105" y="57964705"/>
          <a:ext cx="1870710" cy="1889760"/>
        </a:xfrm>
        <a:prstGeom prst="rect">
          <a:avLst/>
        </a:prstGeom>
      </xdr:spPr>
    </xdr:pic>
  </etc:cellImage>
  <etc:cellImage>
    <xdr:pic>
      <xdr:nvPicPr>
        <xdr:cNvPr id="39" name="ID_8F2377DC89E54475AC47E43E424DF63A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0" y="73552685"/>
          <a:ext cx="1418590" cy="935355"/>
        </a:xfrm>
        <a:prstGeom prst="rect">
          <a:avLst/>
        </a:prstGeom>
      </xdr:spPr>
    </xdr:pic>
  </etc:cellImage>
  <etc:cellImage>
    <xdr:pic>
      <xdr:nvPicPr>
        <xdr:cNvPr id="40" name="ID_C0ED91B44AD143C892D4ACEA3BE3660E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4275" y="75035410"/>
          <a:ext cx="1295400" cy="921385"/>
        </a:xfrm>
        <a:prstGeom prst="rect">
          <a:avLst/>
        </a:prstGeom>
      </xdr:spPr>
    </xdr:pic>
  </etc:cellImage>
  <etc:cellImage>
    <xdr:pic>
      <xdr:nvPicPr>
        <xdr:cNvPr id="49" name="ID_F3B4B434CC444BE39087C4CB0CFAF57C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3375" y="78225015"/>
          <a:ext cx="641985" cy="1140460"/>
        </a:xfrm>
        <a:prstGeom prst="rect">
          <a:avLst/>
        </a:prstGeom>
      </xdr:spPr>
    </xdr:pic>
  </etc:cellImage>
  <etc:cellImage>
    <xdr:pic>
      <xdr:nvPicPr>
        <xdr:cNvPr id="58" name="ID_2BD161A1D6D54A8986ED901CE80B0DF4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9355" y="96474915"/>
          <a:ext cx="1162685" cy="1097280"/>
        </a:xfrm>
        <a:prstGeom prst="rect">
          <a:avLst/>
        </a:prstGeom>
      </xdr:spPr>
    </xdr:pic>
  </etc:cellImage>
  <etc:cellImage>
    <xdr:pic>
      <xdr:nvPicPr>
        <xdr:cNvPr id="59" name="ID_68A15E6F22EB40CE8C317F15C66CF1B4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6040" y="98185605"/>
          <a:ext cx="1198880" cy="876300"/>
        </a:xfrm>
        <a:prstGeom prst="rect">
          <a:avLst/>
        </a:prstGeom>
      </xdr:spPr>
    </xdr:pic>
  </etc:cellImage>
  <etc:cellImage>
    <xdr:pic>
      <xdr:nvPicPr>
        <xdr:cNvPr id="61" name="ID_D3A7B0D7829C4AA3A57A646062C41ED2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4130" y="100269040"/>
          <a:ext cx="1198880" cy="876300"/>
        </a:xfrm>
        <a:prstGeom prst="rect">
          <a:avLst/>
        </a:prstGeom>
      </xdr:spPr>
    </xdr:pic>
  </etc:cellImage>
  <etc:cellImage>
    <xdr:pic>
      <xdr:nvPicPr>
        <xdr:cNvPr id="62" name="ID_0DF54628B89A48C692A7291895FCC917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3880" y="101796850"/>
          <a:ext cx="717550" cy="1155065"/>
        </a:xfrm>
        <a:prstGeom prst="rect">
          <a:avLst/>
        </a:prstGeom>
      </xdr:spPr>
    </xdr:pic>
  </etc:cellImage>
  <etc:cellImage>
    <xdr:pic>
      <xdr:nvPicPr>
        <xdr:cNvPr id="65" name="ID_BDE97613097040158F5BC8042F5FC138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7170" y="106347260"/>
          <a:ext cx="717550" cy="1155065"/>
        </a:xfrm>
        <a:prstGeom prst="rect">
          <a:avLst/>
        </a:prstGeom>
      </xdr:spPr>
    </xdr:pic>
  </etc:cellImage>
  <etc:cellImage>
    <xdr:pic>
      <xdr:nvPicPr>
        <xdr:cNvPr id="66" name="ID_9EA153489F9B4F1DAD15A69C6D4CFB8A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0820" y="107765850"/>
          <a:ext cx="756920" cy="1345565"/>
        </a:xfrm>
        <a:prstGeom prst="rect">
          <a:avLst/>
        </a:prstGeom>
      </xdr:spPr>
    </xdr:pic>
  </etc:cellImage>
  <etc:cellImage>
    <xdr:pic>
      <xdr:nvPicPr>
        <xdr:cNvPr id="70" name="ID_1B6400734E2B43FB9F0CFD4DC62FF0AF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58090" y="112682655"/>
          <a:ext cx="1074420" cy="792480"/>
        </a:xfrm>
        <a:prstGeom prst="rect">
          <a:avLst/>
        </a:prstGeom>
      </xdr:spPr>
    </xdr:pic>
  </etc:cellImage>
  <etc:cellImage>
    <xdr:pic>
      <xdr:nvPicPr>
        <xdr:cNvPr id="77" name="ID_8F8013F0441B45CEBB9B192C7093DAD6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5285" y="122447050"/>
          <a:ext cx="423545" cy="753745"/>
        </a:xfrm>
        <a:prstGeom prst="rect">
          <a:avLst/>
        </a:prstGeom>
      </xdr:spPr>
    </xdr:pic>
  </etc:cellImage>
  <etc:cellImage>
    <xdr:pic>
      <xdr:nvPicPr>
        <xdr:cNvPr id="78" name="ID_64C5FB8ED9614B6DAB20B5CB0D1DB0D9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8205" y="123903740"/>
          <a:ext cx="1631950" cy="965835"/>
        </a:xfrm>
        <a:prstGeom prst="rect">
          <a:avLst/>
        </a:prstGeom>
      </xdr:spPr>
    </xdr:pic>
  </etc:cellImage>
  <etc:cellImage>
    <xdr:pic>
      <xdr:nvPicPr>
        <xdr:cNvPr id="76" name="ID_ED6FA3AD69744AB4B5030109ECCF9A0B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4290" y="121037350"/>
          <a:ext cx="1514475" cy="840740"/>
        </a:xfrm>
        <a:prstGeom prst="rect">
          <a:avLst/>
        </a:prstGeom>
      </xdr:spPr>
    </xdr:pic>
  </etc:cellImage>
  <etc:cellImage>
    <xdr:pic>
      <xdr:nvPicPr>
        <xdr:cNvPr id="79" name="ID_EE65DF83EBE848B9A28EABC860A13D2E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9890" y="125797310"/>
          <a:ext cx="423545" cy="754380"/>
        </a:xfrm>
        <a:prstGeom prst="rect">
          <a:avLst/>
        </a:prstGeom>
      </xdr:spPr>
    </xdr:pic>
  </etc:cellImage>
  <etc:cellImage>
    <xdr:pic>
      <xdr:nvPicPr>
        <xdr:cNvPr id="167" name="ID_11B96708721C4AE99144E287BA38E32E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91390" y="268350365"/>
          <a:ext cx="2046605" cy="1231265"/>
        </a:xfrm>
        <a:prstGeom prst="rect">
          <a:avLst/>
        </a:prstGeom>
      </xdr:spPr>
    </xdr:pic>
  </etc:cellImage>
  <etc:cellImage>
    <xdr:pic>
      <xdr:nvPicPr>
        <xdr:cNvPr id="168" name="ID_9F86862D13E24593BF90C1AE1F1B72A2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1060" y="270462375"/>
          <a:ext cx="1668145" cy="1101090"/>
        </a:xfrm>
        <a:prstGeom prst="rect">
          <a:avLst/>
        </a:prstGeom>
      </xdr:spPr>
    </xdr:pic>
  </etc:cellImage>
  <etc:cellImage>
    <xdr:pic>
      <xdr:nvPicPr>
        <xdr:cNvPr id="169" name="ID_CEB3A8EF2E524B95B78C1CE64CD33457"/>
        <xdr:cNvPicPr>
          <a:picLocks noChangeAspect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5990" y="272626455"/>
          <a:ext cx="2046605" cy="469265"/>
        </a:xfrm>
        <a:prstGeom prst="rect">
          <a:avLst/>
        </a:prstGeom>
      </xdr:spPr>
    </xdr:pic>
  </etc:cellImage>
  <etc:cellImage>
    <xdr:pic>
      <xdr:nvPicPr>
        <xdr:cNvPr id="176" name="ID_A3E88976B86C44BB8157DA831690652E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0900" y="287769300"/>
          <a:ext cx="2046605" cy="1231265"/>
        </a:xfrm>
        <a:prstGeom prst="rect">
          <a:avLst/>
        </a:prstGeom>
      </xdr:spPr>
    </xdr:pic>
  </etc:cellImage>
  <etc:cellImage>
    <xdr:pic>
      <xdr:nvPicPr>
        <xdr:cNvPr id="189" name="ID_FDF9A6B14CF644F2B3DAB54C3ABF8BB5"/>
        <xdr:cNvPicPr>
          <a:picLocks noChangeAspect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2495" y="315895990"/>
          <a:ext cx="2046605" cy="469265"/>
        </a:xfrm>
        <a:prstGeom prst="rect">
          <a:avLst/>
        </a:prstGeom>
      </xdr:spPr>
    </xdr:pic>
  </etc:cellImage>
  <etc:cellImage>
    <xdr:pic>
      <xdr:nvPicPr>
        <xdr:cNvPr id="184" name="ID_637C45803A10442BA7CB797DE4003B0E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1850" y="324872350"/>
          <a:ext cx="2117725" cy="2143760"/>
        </a:xfrm>
        <a:prstGeom prst="rect">
          <a:avLst/>
        </a:prstGeom>
      </xdr:spPr>
    </xdr:pic>
  </etc:cellImage>
  <etc:cellImage>
    <xdr:pic>
      <xdr:nvPicPr>
        <xdr:cNvPr id="214" name="ID_EAE3999F9764467781738D60B9C4BD2B"/>
        <xdr:cNvPicPr>
          <a:picLocks noChangeAspect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3285" y="358992170"/>
          <a:ext cx="2046605" cy="469265"/>
        </a:xfrm>
        <a:prstGeom prst="rect">
          <a:avLst/>
        </a:prstGeom>
      </xdr:spPr>
    </xdr:pic>
  </etc:cellImage>
  <etc:cellImage>
    <xdr:pic>
      <xdr:nvPicPr>
        <xdr:cNvPr id="268" name="ID_412CEC8390C1466989AE7105C7706436"/>
        <xdr:cNvPicPr>
          <a:picLocks noChangeAspect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9670" y="459940025"/>
          <a:ext cx="1094105" cy="1372870"/>
        </a:xfrm>
        <a:prstGeom prst="rect">
          <a:avLst/>
        </a:prstGeom>
      </xdr:spPr>
    </xdr:pic>
  </etc:cellImage>
  <etc:cellImage>
    <xdr:pic>
      <xdr:nvPicPr>
        <xdr:cNvPr id="269" name="ID_4E199F26106844AC8878682B875EEF4E"/>
        <xdr:cNvPicPr>
          <a:picLocks noChangeAspect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7620" y="461651350"/>
          <a:ext cx="1013460" cy="1226820"/>
        </a:xfrm>
        <a:prstGeom prst="rect">
          <a:avLst/>
        </a:prstGeom>
      </xdr:spPr>
    </xdr:pic>
  </etc:cellImage>
  <etc:cellImage>
    <xdr:pic>
      <xdr:nvPicPr>
        <xdr:cNvPr id="270" name="ID_738E8719D6F046048511098DFC98BBEC"/>
        <xdr:cNvPicPr>
          <a:picLocks noChangeAspect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6835" y="463210910"/>
          <a:ext cx="990600" cy="1379220"/>
        </a:xfrm>
        <a:prstGeom prst="rect">
          <a:avLst/>
        </a:prstGeom>
      </xdr:spPr>
    </xdr:pic>
  </etc:cellImage>
  <etc:cellImage>
    <xdr:pic>
      <xdr:nvPicPr>
        <xdr:cNvPr id="2" name="ID_978B0FA3F6454C14BA053BF6A0B35A9C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7135" y="1211580"/>
          <a:ext cx="2040890" cy="1069340"/>
        </a:xfrm>
        <a:prstGeom prst="rect">
          <a:avLst/>
        </a:prstGeom>
      </xdr:spPr>
    </xdr:pic>
  </etc:cellImage>
  <etc:cellImage>
    <xdr:pic>
      <xdr:nvPicPr>
        <xdr:cNvPr id="3" name="ID_EA7DFE519CF24B29AB023523EC8E8203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7135" y="3970655"/>
          <a:ext cx="2040890" cy="1069975"/>
        </a:xfrm>
        <a:prstGeom prst="rect">
          <a:avLst/>
        </a:prstGeom>
      </xdr:spPr>
    </xdr:pic>
  </etc:cellImage>
  <etc:cellImage>
    <xdr:pic>
      <xdr:nvPicPr>
        <xdr:cNvPr id="6" name="ID_58B9E4CDFA8F4AA782C87F2231790E4C"/>
        <xdr:cNvPicPr>
          <a:picLocks noChangeAspect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6191250"/>
          <a:ext cx="2038985" cy="1583055"/>
        </a:xfrm>
        <a:prstGeom prst="rect">
          <a:avLst/>
        </a:prstGeom>
      </xdr:spPr>
    </xdr:pic>
  </etc:cellImage>
  <etc:cellImage>
    <xdr:pic>
      <xdr:nvPicPr>
        <xdr:cNvPr id="7" name="ID_83BB02E331C9408EB09DCCABF857447B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9227820"/>
          <a:ext cx="2040255" cy="1069975"/>
        </a:xfrm>
        <a:prstGeom prst="rect">
          <a:avLst/>
        </a:prstGeom>
      </xdr:spPr>
    </xdr:pic>
  </etc:cellImage>
  <etc:cellImage>
    <xdr:pic>
      <xdr:nvPicPr>
        <xdr:cNvPr id="8" name="ID_986CF3A9BFEC4BD9ABA2B87D4B7E3AD2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1595" y="11491595"/>
          <a:ext cx="1644015" cy="1876425"/>
        </a:xfrm>
        <a:prstGeom prst="rect">
          <a:avLst/>
        </a:prstGeom>
      </xdr:spPr>
    </xdr:pic>
  </etc:cellImage>
  <etc:cellImage>
    <xdr:pic>
      <xdr:nvPicPr>
        <xdr:cNvPr id="9" name="ID_E95549A33EB2462884029DFE1F0044AA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2095" y="14027150"/>
          <a:ext cx="1396365" cy="1594485"/>
        </a:xfrm>
        <a:prstGeom prst="rect">
          <a:avLst/>
        </a:prstGeom>
      </xdr:spPr>
    </xdr:pic>
  </etc:cellImage>
  <etc:cellImage>
    <xdr:pic>
      <xdr:nvPicPr>
        <xdr:cNvPr id="10" name="ID_7B47BE7CED5E451FA66F0DBBC9CE6318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12570" y="16006445"/>
          <a:ext cx="1577340" cy="1800225"/>
        </a:xfrm>
        <a:prstGeom prst="rect">
          <a:avLst/>
        </a:prstGeom>
      </xdr:spPr>
    </xdr:pic>
  </etc:cellImage>
  <etc:cellImage>
    <xdr:pic>
      <xdr:nvPicPr>
        <xdr:cNvPr id="11" name="ID_B248234E41354FDC88A605D2920D986B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18272760"/>
          <a:ext cx="1860550" cy="1580515"/>
        </a:xfrm>
        <a:prstGeom prst="rect">
          <a:avLst/>
        </a:prstGeom>
      </xdr:spPr>
    </xdr:pic>
  </etc:cellImage>
  <etc:cellImage>
    <xdr:pic>
      <xdr:nvPicPr>
        <xdr:cNvPr id="12" name="ID_A06B383FE9F34E6A8228626C284D3891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630" y="20493990"/>
          <a:ext cx="2091690" cy="1097915"/>
        </a:xfrm>
        <a:prstGeom prst="rect">
          <a:avLst/>
        </a:prstGeom>
      </xdr:spPr>
    </xdr:pic>
  </etc:cellImage>
  <etc:cellImage>
    <xdr:pic>
      <xdr:nvPicPr>
        <xdr:cNvPr id="13" name="ID_F28150AF51E449DB8BC2008FDC38E6BC"/>
        <xdr:cNvPicPr>
          <a:picLocks noChangeAspect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22052280"/>
          <a:ext cx="1125855" cy="1851660"/>
        </a:xfrm>
        <a:prstGeom prst="rect">
          <a:avLst/>
        </a:prstGeom>
      </xdr:spPr>
    </xdr:pic>
  </etc:cellImage>
  <etc:cellImage>
    <xdr:pic>
      <xdr:nvPicPr>
        <xdr:cNvPr id="14" name="ID_4309B6D0C25446C5AAB7EE2FE0684EB9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24448135"/>
          <a:ext cx="2046605" cy="1231265"/>
        </a:xfrm>
        <a:prstGeom prst="rect">
          <a:avLst/>
        </a:prstGeom>
      </xdr:spPr>
    </xdr:pic>
  </etc:cellImage>
  <etc:cellImage>
    <xdr:pic>
      <xdr:nvPicPr>
        <xdr:cNvPr id="15" name="ID_873D36F0EEFE4429A52D45FF1E41001C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3970" y="27068145"/>
          <a:ext cx="1668145" cy="1101725"/>
        </a:xfrm>
        <a:prstGeom prst="rect">
          <a:avLst/>
        </a:prstGeom>
      </xdr:spPr>
    </xdr:pic>
  </etc:cellImage>
  <etc:cellImage>
    <xdr:pic>
      <xdr:nvPicPr>
        <xdr:cNvPr id="17" name="ID_67F62F0E717746D7A67B686ACD81CB6C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3970" y="31656655"/>
          <a:ext cx="1668145" cy="1101090"/>
        </a:xfrm>
        <a:prstGeom prst="rect">
          <a:avLst/>
        </a:prstGeom>
      </xdr:spPr>
    </xdr:pic>
  </etc:cellImage>
  <etc:cellImage>
    <xdr:pic>
      <xdr:nvPicPr>
        <xdr:cNvPr id="16" name="ID_1639D47B0347408DAFE5BC5E7E668B3A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29229685"/>
          <a:ext cx="2046605" cy="1231265"/>
        </a:xfrm>
        <a:prstGeom prst="rect">
          <a:avLst/>
        </a:prstGeom>
      </xdr:spPr>
    </xdr:pic>
  </etc:cellImage>
  <etc:cellImage>
    <xdr:pic>
      <xdr:nvPicPr>
        <xdr:cNvPr id="18" name="ID_4992B87B357347FBBDDDB5DADFDAC42E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34182050"/>
          <a:ext cx="2046605" cy="1231900"/>
        </a:xfrm>
        <a:prstGeom prst="rect">
          <a:avLst/>
        </a:prstGeom>
      </xdr:spPr>
    </xdr:pic>
  </etc:cellImage>
  <etc:cellImage>
    <xdr:pic>
      <xdr:nvPicPr>
        <xdr:cNvPr id="19" name="ID_868E43B9F3814AA9840B6A597A5ED7DD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3970" y="36911915"/>
          <a:ext cx="1668145" cy="1101090"/>
        </a:xfrm>
        <a:prstGeom prst="rect">
          <a:avLst/>
        </a:prstGeom>
      </xdr:spPr>
    </xdr:pic>
  </etc:cellImage>
  <etc:cellImage>
    <xdr:pic>
      <xdr:nvPicPr>
        <xdr:cNvPr id="20" name="ID_CCCC49E600054D55B7C9C7F246C950CE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38976300"/>
          <a:ext cx="2046605" cy="1231900"/>
        </a:xfrm>
        <a:prstGeom prst="rect">
          <a:avLst/>
        </a:prstGeom>
      </xdr:spPr>
    </xdr:pic>
  </etc:cellImage>
  <etc:cellImage>
    <xdr:pic>
      <xdr:nvPicPr>
        <xdr:cNvPr id="21" name="ID_FF6CB9AE0E6E4696AF4E85618483EE8C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3970" y="41710610"/>
          <a:ext cx="1668145" cy="1101090"/>
        </a:xfrm>
        <a:prstGeom prst="rect">
          <a:avLst/>
        </a:prstGeom>
      </xdr:spPr>
    </xdr:pic>
  </etc:cellImage>
  <etc:cellImage>
    <xdr:pic>
      <xdr:nvPicPr>
        <xdr:cNvPr id="22" name="ID_5B4DC4AC80D945968F5C8780F512F0F4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44450000"/>
          <a:ext cx="2046605" cy="1231900"/>
        </a:xfrm>
        <a:prstGeom prst="rect">
          <a:avLst/>
        </a:prstGeom>
      </xdr:spPr>
    </xdr:pic>
  </etc:cellImage>
  <etc:cellImage>
    <xdr:pic>
      <xdr:nvPicPr>
        <xdr:cNvPr id="23" name="ID_2D397A81B1094DD5AE2A856F1AFF9B6B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3970" y="47057945"/>
          <a:ext cx="1668145" cy="1101725"/>
        </a:xfrm>
        <a:prstGeom prst="rect">
          <a:avLst/>
        </a:prstGeom>
      </xdr:spPr>
    </xdr:pic>
  </etc:cellImage>
  <etc:cellImage>
    <xdr:pic>
      <xdr:nvPicPr>
        <xdr:cNvPr id="25" name="ID_6EBE8DA48FF84EC58251FD205E52727B"/>
        <xdr:cNvPicPr>
          <a:picLocks noChangeAspect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49521745"/>
          <a:ext cx="1837055" cy="1022350"/>
        </a:xfrm>
        <a:prstGeom prst="rect">
          <a:avLst/>
        </a:prstGeom>
      </xdr:spPr>
    </xdr:pic>
  </etc:cellImage>
  <etc:cellImage>
    <xdr:pic>
      <xdr:nvPicPr>
        <xdr:cNvPr id="26" name="ID_67E51A923AF04C4489DBE5BC56138A62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9695" y="51447700"/>
          <a:ext cx="693420" cy="1141730"/>
        </a:xfrm>
        <a:prstGeom prst="rect">
          <a:avLst/>
        </a:prstGeom>
      </xdr:spPr>
    </xdr:pic>
  </etc:cellImage>
  <etc:cellImage>
    <xdr:pic>
      <xdr:nvPicPr>
        <xdr:cNvPr id="27" name="ID_63D03E00C69C4EA4B5317CE4DE7A1591"/>
        <xdr:cNvPicPr>
          <a:picLocks noChangeAspect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53446045"/>
          <a:ext cx="1226820" cy="1203960"/>
        </a:xfrm>
        <a:prstGeom prst="rect">
          <a:avLst/>
        </a:prstGeom>
      </xdr:spPr>
    </xdr:pic>
  </etc:cellImage>
  <etc:cellImage>
    <xdr:pic>
      <xdr:nvPicPr>
        <xdr:cNvPr id="28" name="ID_A35E9187C577480E8A49B2A7D96CA23D"/>
        <xdr:cNvPicPr>
          <a:picLocks noChangeAspect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7470" y="55321200"/>
          <a:ext cx="635635" cy="1210310"/>
        </a:xfrm>
        <a:prstGeom prst="rect">
          <a:avLst/>
        </a:prstGeom>
      </xdr:spPr>
    </xdr:pic>
  </etc:cellImage>
  <etc:cellImage>
    <xdr:pic>
      <xdr:nvPicPr>
        <xdr:cNvPr id="29" name="ID_DF80A48201B0449E9F9583CB8318DA52"/>
        <xdr:cNvPicPr>
          <a:picLocks noChangeAspect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56933465"/>
          <a:ext cx="2117725" cy="1652270"/>
        </a:xfrm>
        <a:prstGeom prst="rect">
          <a:avLst/>
        </a:prstGeom>
      </xdr:spPr>
    </xdr:pic>
  </etc:cellImage>
  <etc:cellImage>
    <xdr:pic>
      <xdr:nvPicPr>
        <xdr:cNvPr id="30" name="ID_1250ACFE44E7480CA5FCDE168D13E2BD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59408695"/>
          <a:ext cx="2040255" cy="1069975"/>
        </a:xfrm>
        <a:prstGeom prst="rect">
          <a:avLst/>
        </a:prstGeom>
      </xdr:spPr>
    </xdr:pic>
  </etc:cellImage>
  <etc:cellImage>
    <xdr:pic>
      <xdr:nvPicPr>
        <xdr:cNvPr id="32" name="ID_10DF231996834F5CB358187CDB08AD0A"/>
        <xdr:cNvPicPr>
          <a:picLocks noChangeAspect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64005460"/>
          <a:ext cx="2181225" cy="1416685"/>
        </a:xfrm>
        <a:prstGeom prst="rect">
          <a:avLst/>
        </a:prstGeom>
      </xdr:spPr>
    </xdr:pic>
  </etc:cellImage>
  <etc:cellImage>
    <xdr:pic>
      <xdr:nvPicPr>
        <xdr:cNvPr id="33" name="ID_9BAE14E20AAF4AA39C30E77A9DA03A20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62760" y="66008885"/>
          <a:ext cx="717550" cy="1155065"/>
        </a:xfrm>
        <a:prstGeom prst="rect">
          <a:avLst/>
        </a:prstGeom>
      </xdr:spPr>
    </xdr:pic>
  </etc:cellImage>
  <etc:cellImage>
    <xdr:pic>
      <xdr:nvPicPr>
        <xdr:cNvPr id="34" name="ID_DDDAD2DC4D524FC682452D913B146321"/>
        <xdr:cNvPicPr>
          <a:picLocks noChangeAspect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68004690"/>
          <a:ext cx="2117725" cy="1316990"/>
        </a:xfrm>
        <a:prstGeom prst="rect">
          <a:avLst/>
        </a:prstGeom>
      </xdr:spPr>
    </xdr:pic>
  </etc:cellImage>
  <etc:cellImage>
    <xdr:pic>
      <xdr:nvPicPr>
        <xdr:cNvPr id="35" name="ID_C64B5CF086CA418BA140B245E987C56A"/>
        <xdr:cNvPicPr>
          <a:picLocks noChangeAspect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5070" y="70883145"/>
          <a:ext cx="2117725" cy="1098550"/>
        </a:xfrm>
        <a:prstGeom prst="rect">
          <a:avLst/>
        </a:prstGeom>
      </xdr:spPr>
    </xdr:pic>
  </etc:cellImage>
  <etc:cellImage>
    <xdr:pic>
      <xdr:nvPicPr>
        <xdr:cNvPr id="37" name="ID_E2EF029AF4AE4784AE288FB30FA09EE9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8410" y="73395205"/>
          <a:ext cx="1668145" cy="1904365"/>
        </a:xfrm>
        <a:prstGeom prst="rect">
          <a:avLst/>
        </a:prstGeom>
      </xdr:spPr>
    </xdr:pic>
  </etc:cellImage>
  <etc:cellImage>
    <xdr:pic>
      <xdr:nvPicPr>
        <xdr:cNvPr id="38" name="ID_B8A98402B22949019F1E94A17E3B6F82"/>
        <xdr:cNvPicPr>
          <a:picLocks noChangeAspect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79880" y="75434825"/>
          <a:ext cx="579120" cy="1019810"/>
        </a:xfrm>
        <a:prstGeom prst="rect">
          <a:avLst/>
        </a:prstGeom>
      </xdr:spPr>
    </xdr:pic>
  </etc:cellImage>
  <etc:cellImage>
    <xdr:pic>
      <xdr:nvPicPr>
        <xdr:cNvPr id="41" name="ID_1AF14AF93C9C4896B7A02F490FECE28F"/>
        <xdr:cNvPicPr>
          <a:picLocks noChangeAspect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8950" y="79916020"/>
          <a:ext cx="936625" cy="1537970"/>
        </a:xfrm>
        <a:prstGeom prst="rect">
          <a:avLst/>
        </a:prstGeom>
      </xdr:spPr>
    </xdr:pic>
  </etc:cellImage>
  <etc:cellImage>
    <xdr:pic>
      <xdr:nvPicPr>
        <xdr:cNvPr id="43" name="ID_732EAE8D9ECF44E5AE373CD4C6C3E08B"/>
        <xdr:cNvPicPr>
          <a:picLocks noChangeAspect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76755" y="83191350"/>
          <a:ext cx="504825" cy="1039495"/>
        </a:xfrm>
        <a:prstGeom prst="rect">
          <a:avLst/>
        </a:prstGeom>
      </xdr:spPr>
    </xdr:pic>
  </etc:cellImage>
  <etc:cellImage>
    <xdr:pic>
      <xdr:nvPicPr>
        <xdr:cNvPr id="45" name="ID_91123B1AD5AA40FCA1F8DE1CFB3DA707"/>
        <xdr:cNvPicPr>
          <a:picLocks noChangeAspect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5775" y="85081110"/>
          <a:ext cx="943610" cy="439420"/>
        </a:xfrm>
        <a:prstGeom prst="rect">
          <a:avLst/>
        </a:prstGeom>
      </xdr:spPr>
    </xdr:pic>
  </etc:cellImage>
  <etc:cellImage>
    <xdr:pic>
      <xdr:nvPicPr>
        <xdr:cNvPr id="46" name="ID_E828006D714C4F9388AEC0951BD5E906"/>
        <xdr:cNvPicPr>
          <a:picLocks noChangeAspect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10995" y="86155530"/>
          <a:ext cx="1236345" cy="876300"/>
        </a:xfrm>
        <a:prstGeom prst="rect">
          <a:avLst/>
        </a:prstGeom>
      </xdr:spPr>
    </xdr:pic>
  </etc:cellImage>
  <etc:cellImage>
    <xdr:pic>
      <xdr:nvPicPr>
        <xdr:cNvPr id="47" name="ID_5481CAFEDC8A4E1CA6E1A67DB54DE92C"/>
        <xdr:cNvPicPr>
          <a:picLocks noChangeAspect="1"/>
        </xdr:cNvPicPr>
      </xdr:nvPicPr>
      <xdr:blipFill>
        <a:blip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8120" y="87497920"/>
          <a:ext cx="1520825" cy="935355"/>
        </a:xfrm>
        <a:prstGeom prst="rect">
          <a:avLst/>
        </a:prstGeom>
      </xdr:spPr>
    </xdr:pic>
  </etc:cellImage>
  <etc:cellImage>
    <xdr:pic>
      <xdr:nvPicPr>
        <xdr:cNvPr id="48" name="ID_B16F90ED303D4A8FBE35999D74959518"/>
        <xdr:cNvPicPr>
          <a:picLocks noChangeAspect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8950" y="88859995"/>
          <a:ext cx="936625" cy="1537970"/>
        </a:xfrm>
        <a:prstGeom prst="rect">
          <a:avLst/>
        </a:prstGeom>
      </xdr:spPr>
    </xdr:pic>
  </etc:cellImage>
  <etc:cellImage>
    <xdr:pic>
      <xdr:nvPicPr>
        <xdr:cNvPr id="42" name="ID_813BF6B9AFAC4D9B8015412BA659046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3555" y="90738325"/>
          <a:ext cx="981075" cy="1748790"/>
        </a:xfrm>
        <a:prstGeom prst="rect">
          <a:avLst/>
        </a:prstGeom>
      </xdr:spPr>
    </xdr:pic>
  </etc:cellImage>
  <etc:cellImage>
    <xdr:pic>
      <xdr:nvPicPr>
        <xdr:cNvPr id="50" name="ID_457B3A21AD114743852F47DC39C62B57"/>
        <xdr:cNvPicPr>
          <a:picLocks noChangeAspect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6110" y="93063060"/>
          <a:ext cx="666115" cy="1371600"/>
        </a:xfrm>
        <a:prstGeom prst="rect">
          <a:avLst/>
        </a:prstGeom>
      </xdr:spPr>
    </xdr:pic>
  </etc:cellImage>
  <etc:cellImage>
    <xdr:pic>
      <xdr:nvPicPr>
        <xdr:cNvPr id="53" name="ID_D47DCCB9368847E781519FC5F7B0320F"/>
        <xdr:cNvPicPr>
          <a:picLocks noChangeAspect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10995" y="96156145"/>
          <a:ext cx="1236345" cy="876300"/>
        </a:xfrm>
        <a:prstGeom prst="rect">
          <a:avLst/>
        </a:prstGeom>
      </xdr:spPr>
    </xdr:pic>
  </etc:cellImage>
  <etc:cellImage>
    <xdr:pic>
      <xdr:nvPicPr>
        <xdr:cNvPr id="52" name="ID_42D40761C62C4C1E9B1242C20DF8A851"/>
        <xdr:cNvPicPr>
          <a:picLocks noChangeAspect="1"/>
        </xdr:cNvPicPr>
      </xdr:nvPicPr>
      <xdr:blipFill>
        <a:blip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09700" y="94922340"/>
          <a:ext cx="1638300" cy="760730"/>
        </a:xfrm>
        <a:prstGeom prst="rect">
          <a:avLst/>
        </a:prstGeom>
      </xdr:spPr>
    </xdr:pic>
  </etc:cellImage>
  <etc:cellImage>
    <xdr:pic>
      <xdr:nvPicPr>
        <xdr:cNvPr id="64" name="ID_2D1326411DB740729727307D739F85AA"/>
        <xdr:cNvPicPr>
          <a:picLocks noChangeAspect="1"/>
        </xdr:cNvPicPr>
      </xdr:nvPicPr>
      <xdr:blipFill>
        <a:blip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8740" y="108546265"/>
          <a:ext cx="1297305" cy="895985"/>
        </a:xfrm>
        <a:prstGeom prst="rect">
          <a:avLst/>
        </a:prstGeom>
      </xdr:spPr>
    </xdr:pic>
  </etc:cellImage>
  <etc:cellImage>
    <xdr:pic>
      <xdr:nvPicPr>
        <xdr:cNvPr id="63" name="ID_4F0985A95ECF4A2EA325F90C93226B6E"/>
        <xdr:cNvPicPr>
          <a:picLocks noChangeAspect="1"/>
        </xdr:cNvPicPr>
      </xdr:nvPicPr>
      <xdr:blipFill>
        <a:blip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1820" y="107200700"/>
          <a:ext cx="914400" cy="1045210"/>
        </a:xfrm>
        <a:prstGeom prst="rect">
          <a:avLst/>
        </a:prstGeom>
      </xdr:spPr>
    </xdr:pic>
  </etc:cellImage>
  <etc:cellImage>
    <xdr:pic>
      <xdr:nvPicPr>
        <xdr:cNvPr id="67" name="ID_38E4FE8E7A574D73B9E028922B843336"/>
        <xdr:cNvPicPr>
          <a:picLocks noChangeAspect="1"/>
        </xdr:cNvPicPr>
      </xdr:nvPicPr>
      <xdr:blipFill>
        <a:blip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1820" y="113631345"/>
          <a:ext cx="704850" cy="805815"/>
        </a:xfrm>
        <a:prstGeom prst="rect">
          <a:avLst/>
        </a:prstGeom>
      </xdr:spPr>
    </xdr:pic>
  </etc:cellImage>
  <etc:cellImage>
    <xdr:pic>
      <xdr:nvPicPr>
        <xdr:cNvPr id="68" name="ID_5A3218ADFEBF456DA9C503FD2A6E72A0"/>
        <xdr:cNvPicPr>
          <a:picLocks noChangeAspect="1"/>
        </xdr:cNvPicPr>
      </xdr:nvPicPr>
      <xdr:blipFill>
        <a:blip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82775" y="114862610"/>
          <a:ext cx="584835" cy="677545"/>
        </a:xfrm>
        <a:prstGeom prst="rect">
          <a:avLst/>
        </a:prstGeom>
      </xdr:spPr>
    </xdr:pic>
  </etc:cellImage>
  <etc:cellImage>
    <xdr:pic>
      <xdr:nvPicPr>
        <xdr:cNvPr id="69" name="ID_DD2AA844003248A7B8B8D869CC3170F9"/>
        <xdr:cNvPicPr>
          <a:picLocks noChangeAspect="1"/>
        </xdr:cNvPicPr>
      </xdr:nvPicPr>
      <xdr:blipFill>
        <a:blip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9440" y="115980845"/>
          <a:ext cx="647700" cy="746760"/>
        </a:xfrm>
        <a:prstGeom prst="rect">
          <a:avLst/>
        </a:prstGeom>
      </xdr:spPr>
    </xdr:pic>
  </etc:cellImage>
  <etc:cellImage>
    <xdr:pic>
      <xdr:nvPicPr>
        <xdr:cNvPr id="73" name="ID_843C61FD0B4E40F9A60E2F2C64E8D680"/>
        <xdr:cNvPicPr>
          <a:picLocks noChangeAspect="1"/>
        </xdr:cNvPicPr>
      </xdr:nvPicPr>
      <xdr:blipFill>
        <a:blip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95120" y="118859935"/>
          <a:ext cx="671195" cy="675005"/>
        </a:xfrm>
        <a:prstGeom prst="rect">
          <a:avLst/>
        </a:prstGeom>
      </xdr:spPr>
    </xdr:pic>
  </etc:cellImage>
  <etc:cellImage>
    <xdr:pic>
      <xdr:nvPicPr>
        <xdr:cNvPr id="71" name="ID_47865EE0DE414C1A87477091BBDBBD8B"/>
        <xdr:cNvPicPr>
          <a:picLocks noChangeAspect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97990" y="119696865"/>
          <a:ext cx="763905" cy="1343660"/>
        </a:xfrm>
        <a:prstGeom prst="rect">
          <a:avLst/>
        </a:prstGeom>
      </xdr:spPr>
    </xdr:pic>
  </etc:cellImage>
  <etc:cellImage>
    <xdr:pic>
      <xdr:nvPicPr>
        <xdr:cNvPr id="72" name="ID_9C74C34335E447A8A90D52AF9F5B7DF3"/>
        <xdr:cNvPicPr>
          <a:picLocks noChangeAspect="1"/>
        </xdr:cNvPicPr>
      </xdr:nvPicPr>
      <xdr:blipFill>
        <a:blip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47520" y="121326275"/>
          <a:ext cx="903605" cy="735965"/>
        </a:xfrm>
        <a:prstGeom prst="rect">
          <a:avLst/>
        </a:prstGeom>
      </xdr:spPr>
    </xdr:pic>
  </etc:cellImage>
  <etc:cellImage>
    <xdr:pic>
      <xdr:nvPicPr>
        <xdr:cNvPr id="4" name="ID_708830FCF1AB43C9BA005C77F65EF32E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5145" y="122919490"/>
          <a:ext cx="906780" cy="1608455"/>
        </a:xfrm>
        <a:prstGeom prst="rect">
          <a:avLst/>
        </a:prstGeom>
      </xdr:spPr>
    </xdr:pic>
  </etc:cellImage>
  <etc:cellImage>
    <xdr:pic>
      <xdr:nvPicPr>
        <xdr:cNvPr id="5" name="ID_8219D3AA23484289BDA6902BD09EBAC3"/>
        <xdr:cNvPicPr>
          <a:picLocks noChangeAspect="1"/>
        </xdr:cNvPicPr>
      </xdr:nvPicPr>
      <xdr:blipFill>
        <a:blip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7035" y="124814330"/>
          <a:ext cx="1187450" cy="1357630"/>
        </a:xfrm>
        <a:prstGeom prst="rect">
          <a:avLst/>
        </a:prstGeom>
      </xdr:spPr>
    </xdr:pic>
  </etc:cellImage>
  <etc:cellImage>
    <xdr:pic>
      <xdr:nvPicPr>
        <xdr:cNvPr id="80" name="ID_E61C46EB3EF94F20BEB55E24253DDCB4"/>
        <xdr:cNvPicPr>
          <a:picLocks noChangeAspect="1"/>
        </xdr:cNvPicPr>
      </xdr:nvPicPr>
      <xdr:blipFill>
        <a:blip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133214745"/>
          <a:ext cx="1323975" cy="1029970"/>
        </a:xfrm>
        <a:prstGeom prst="rect">
          <a:avLst/>
        </a:prstGeom>
      </xdr:spPr>
    </xdr:pic>
  </etc:cellImage>
  <etc:cellImage>
    <xdr:pic>
      <xdr:nvPicPr>
        <xdr:cNvPr id="81" name="ID_EFCFCD38CC344EE8A617F693FF1AF5BA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0075" y="134797800"/>
          <a:ext cx="718185" cy="1155065"/>
        </a:xfrm>
        <a:prstGeom prst="rect">
          <a:avLst/>
        </a:prstGeom>
      </xdr:spPr>
    </xdr:pic>
  </etc:cellImage>
  <etc:cellImage>
    <xdr:pic>
      <xdr:nvPicPr>
        <xdr:cNvPr id="83" name="ID_D3691F7029DA405E8B77A18D8B89303B"/>
        <xdr:cNvPicPr>
          <a:picLocks noChangeAspect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33195" y="136436735"/>
          <a:ext cx="1219200" cy="2142490"/>
        </a:xfrm>
        <a:prstGeom prst="rect">
          <a:avLst/>
        </a:prstGeom>
      </xdr:spPr>
    </xdr:pic>
  </etc:cellImage>
  <etc:cellImage>
    <xdr:pic>
      <xdr:nvPicPr>
        <xdr:cNvPr id="84" name="ID_711071303EE344D2AF4FF6DE8DAA8A41"/>
        <xdr:cNvPicPr>
          <a:picLocks noChangeAspect="1"/>
        </xdr:cNvPicPr>
      </xdr:nvPicPr>
      <xdr:blipFill>
        <a:blip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138806555"/>
          <a:ext cx="914400" cy="1418590"/>
        </a:xfrm>
        <a:prstGeom prst="rect">
          <a:avLst/>
        </a:prstGeom>
      </xdr:spPr>
    </xdr:pic>
  </etc:cellImage>
  <etc:cellImage>
    <xdr:pic>
      <xdr:nvPicPr>
        <xdr:cNvPr id="85" name="ID_74543EB176474EA8AEDBB386F72AD43C"/>
        <xdr:cNvPicPr>
          <a:picLocks noChangeAspect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140540740"/>
          <a:ext cx="746760" cy="629285"/>
        </a:xfrm>
        <a:prstGeom prst="rect">
          <a:avLst/>
        </a:prstGeom>
      </xdr:spPr>
    </xdr:pic>
  </etc:cellImage>
  <etc:cellImage>
    <xdr:pic>
      <xdr:nvPicPr>
        <xdr:cNvPr id="86" name="ID_753028F135E845328E3B00E9B868BAA8"/>
        <xdr:cNvPicPr>
          <a:picLocks noChangeAspect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141439265"/>
          <a:ext cx="746760" cy="629285"/>
        </a:xfrm>
        <a:prstGeom prst="rect">
          <a:avLst/>
        </a:prstGeom>
      </xdr:spPr>
    </xdr:pic>
  </etc:cellImage>
  <etc:cellImage>
    <xdr:pic>
      <xdr:nvPicPr>
        <xdr:cNvPr id="87" name="ID_F2274D671DBA4E0693A42A4E351A6A58"/>
        <xdr:cNvPicPr>
          <a:picLocks noChangeAspect="1"/>
        </xdr:cNvPicPr>
      </xdr:nvPicPr>
      <xdr:blipFill>
        <a:blip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142295245"/>
          <a:ext cx="819785" cy="891540"/>
        </a:xfrm>
        <a:prstGeom prst="rect">
          <a:avLst/>
        </a:prstGeom>
      </xdr:spPr>
    </xdr:pic>
  </etc:cellImage>
  <etc:cellImage>
    <xdr:pic>
      <xdr:nvPicPr>
        <xdr:cNvPr id="88" name="ID_6422BC3CBB344C278136985775FFF0EC"/>
        <xdr:cNvPicPr>
          <a:picLocks noChangeAspect="1"/>
        </xdr:cNvPicPr>
      </xdr:nvPicPr>
      <xdr:blipFill>
        <a:blip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51585" y="143543655"/>
          <a:ext cx="835025" cy="916305"/>
        </a:xfrm>
        <a:prstGeom prst="rect">
          <a:avLst/>
        </a:prstGeom>
      </xdr:spPr>
    </xdr:pic>
  </etc:cellImage>
  <etc:cellImage>
    <xdr:pic>
      <xdr:nvPicPr>
        <xdr:cNvPr id="89" name="ID_0DF6C09C53894EE68169AE46AF9707CE"/>
        <xdr:cNvPicPr>
          <a:picLocks noChangeAspect="1"/>
        </xdr:cNvPicPr>
      </xdr:nvPicPr>
      <xdr:blipFill>
        <a:blip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710" y="144973040"/>
          <a:ext cx="531495" cy="1054735"/>
        </a:xfrm>
        <a:prstGeom prst="rect">
          <a:avLst/>
        </a:prstGeom>
      </xdr:spPr>
    </xdr:pic>
  </etc:cellImage>
  <etc:cellImage>
    <xdr:pic>
      <xdr:nvPicPr>
        <xdr:cNvPr id="90" name="ID_E3828B0502BB4822BD34E0BB247EEFBD"/>
        <xdr:cNvPicPr>
          <a:picLocks noChangeAspect="1"/>
        </xdr:cNvPicPr>
      </xdr:nvPicPr>
      <xdr:blipFill>
        <a:blip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146498945"/>
          <a:ext cx="1345565" cy="979805"/>
        </a:xfrm>
        <a:prstGeom prst="rect">
          <a:avLst/>
        </a:prstGeom>
      </xdr:spPr>
    </xdr:pic>
  </etc:cellImage>
  <etc:cellImage>
    <xdr:pic>
      <xdr:nvPicPr>
        <xdr:cNvPr id="96" name="ID_7767DC25E3F946E9AB297E15751C54BA"/>
        <xdr:cNvPicPr>
          <a:picLocks noChangeAspect="1"/>
        </xdr:cNvPicPr>
      </xdr:nvPicPr>
      <xdr:blipFill>
        <a:blip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152687020"/>
          <a:ext cx="899160" cy="1101725"/>
        </a:xfrm>
        <a:prstGeom prst="rect">
          <a:avLst/>
        </a:prstGeom>
      </xdr:spPr>
    </xdr:pic>
  </etc:cellImage>
  <etc:cellImage>
    <xdr:pic>
      <xdr:nvPicPr>
        <xdr:cNvPr id="95" name="ID_423587F01235495F8510AD93FFAAF234"/>
        <xdr:cNvPicPr>
          <a:picLocks noChangeAspect="1"/>
        </xdr:cNvPicPr>
      </xdr:nvPicPr>
      <xdr:blipFill>
        <a:blip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151531320"/>
          <a:ext cx="835025" cy="1024255"/>
        </a:xfrm>
        <a:prstGeom prst="rect">
          <a:avLst/>
        </a:prstGeom>
      </xdr:spPr>
    </xdr:pic>
  </etc:cellImage>
  <etc:cellImage>
    <xdr:pic>
      <xdr:nvPicPr>
        <xdr:cNvPr id="91" name="ID_0FE166794FB343808A65C817BC0CF15F"/>
        <xdr:cNvPicPr>
          <a:picLocks noChangeAspect="1"/>
        </xdr:cNvPicPr>
      </xdr:nvPicPr>
      <xdr:blipFill>
        <a:blip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148008340"/>
          <a:ext cx="2058035" cy="1090295"/>
        </a:xfrm>
        <a:prstGeom prst="rect">
          <a:avLst/>
        </a:prstGeom>
      </xdr:spPr>
    </xdr:pic>
  </etc:cellImage>
  <etc:cellImage>
    <xdr:pic>
      <xdr:nvPicPr>
        <xdr:cNvPr id="97" name="ID_9D16CFCB56AF451CADD4C2CC032C330B"/>
        <xdr:cNvPicPr>
          <a:picLocks noChangeAspect="1"/>
        </xdr:cNvPicPr>
      </xdr:nvPicPr>
      <xdr:blipFill>
        <a:blip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2600" y="154238325"/>
          <a:ext cx="876300" cy="1526540"/>
        </a:xfrm>
        <a:prstGeom prst="rect">
          <a:avLst/>
        </a:prstGeom>
      </xdr:spPr>
    </xdr:pic>
  </etc:cellImage>
  <etc:cellImage>
    <xdr:pic>
      <xdr:nvPicPr>
        <xdr:cNvPr id="99" name="ID_83AF7CE79F0E433D89CD976D37387DDA"/>
        <xdr:cNvPicPr>
          <a:picLocks noChangeAspect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157868620"/>
          <a:ext cx="1125855" cy="1851660"/>
        </a:xfrm>
        <a:prstGeom prst="rect">
          <a:avLst/>
        </a:prstGeom>
      </xdr:spPr>
    </xdr:pic>
  </etc:cellImage>
  <etc:cellImage>
    <xdr:pic>
      <xdr:nvPicPr>
        <xdr:cNvPr id="100" name="ID_93130ECB5A1A4F478B6F578796703DEA"/>
        <xdr:cNvPicPr>
          <a:picLocks noChangeAspect="1"/>
        </xdr:cNvPicPr>
      </xdr:nvPicPr>
      <xdr:blipFill>
        <a:blip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160064450"/>
          <a:ext cx="872490" cy="1143635"/>
        </a:xfrm>
        <a:prstGeom prst="rect">
          <a:avLst/>
        </a:prstGeom>
      </xdr:spPr>
    </xdr:pic>
  </etc:cellImage>
  <etc:cellImage>
    <xdr:pic>
      <xdr:nvPicPr>
        <xdr:cNvPr id="101" name="ID_3E3543A4C70E48398D5C21FC1A3AC51D"/>
        <xdr:cNvPicPr>
          <a:picLocks noChangeAspect="1"/>
        </xdr:cNvPicPr>
      </xdr:nvPicPr>
      <xdr:blipFill>
        <a:blip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161494470"/>
          <a:ext cx="926465" cy="909955"/>
        </a:xfrm>
        <a:prstGeom prst="rect">
          <a:avLst/>
        </a:prstGeom>
      </xdr:spPr>
    </xdr:pic>
  </etc:cellImage>
  <etc:cellImage>
    <xdr:pic>
      <xdr:nvPicPr>
        <xdr:cNvPr id="102" name="ID_26833AF9E0AB4BA8B483F382111147D1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6505" y="162600005"/>
          <a:ext cx="1611630" cy="1838325"/>
        </a:xfrm>
        <a:prstGeom prst="rect">
          <a:avLst/>
        </a:prstGeom>
      </xdr:spPr>
    </xdr:pic>
  </etc:cellImage>
  <etc:cellImage>
    <xdr:pic>
      <xdr:nvPicPr>
        <xdr:cNvPr id="103" name="ID_6AF52962EE6A4ADD861982CE6645BC45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3330" y="164607240"/>
          <a:ext cx="1493520" cy="1705610"/>
        </a:xfrm>
        <a:prstGeom prst="rect">
          <a:avLst/>
        </a:prstGeom>
      </xdr:spPr>
    </xdr:pic>
  </etc:cellImage>
  <etc:cellImage>
    <xdr:pic>
      <xdr:nvPicPr>
        <xdr:cNvPr id="107" name="ID_0017FC7905E3404E8FDBF9BE8E5CE31A"/>
        <xdr:cNvPicPr>
          <a:picLocks noChangeAspect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172628560"/>
          <a:ext cx="1125855" cy="1851660"/>
        </a:xfrm>
        <a:prstGeom prst="rect">
          <a:avLst/>
        </a:prstGeom>
      </xdr:spPr>
    </xdr:pic>
  </etc:cellImage>
  <etc:cellImage>
    <xdr:pic>
      <xdr:nvPicPr>
        <xdr:cNvPr id="108" name="ID_BEE09B9343314799BA92FF9A121E8AEF"/>
        <xdr:cNvPicPr>
          <a:picLocks noChangeAspect="1"/>
        </xdr:cNvPicPr>
      </xdr:nvPicPr>
      <xdr:blipFill>
        <a:blip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174684055"/>
          <a:ext cx="1546860" cy="2598420"/>
        </a:xfrm>
        <a:prstGeom prst="rect">
          <a:avLst/>
        </a:prstGeom>
      </xdr:spPr>
    </xdr:pic>
  </etc:cellImage>
  <etc:cellImage>
    <xdr:pic>
      <xdr:nvPicPr>
        <xdr:cNvPr id="109" name="ID_5EB9242AFC56456899C8171ED800A64A"/>
        <xdr:cNvPicPr>
          <a:picLocks noChangeAspect="1"/>
        </xdr:cNvPicPr>
      </xdr:nvPicPr>
      <xdr:blipFill>
        <a:blip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8580" y="177535205"/>
          <a:ext cx="1264285" cy="1653540"/>
        </a:xfrm>
        <a:prstGeom prst="rect">
          <a:avLst/>
        </a:prstGeom>
      </xdr:spPr>
    </xdr:pic>
  </etc:cellImage>
  <etc:cellImage>
    <xdr:pic>
      <xdr:nvPicPr>
        <xdr:cNvPr id="110" name="ID_E4816E1750B443CA967F7D7A3FBBADD0"/>
        <xdr:cNvPicPr>
          <a:picLocks noChangeAspect="1"/>
        </xdr:cNvPicPr>
      </xdr:nvPicPr>
      <xdr:blipFill>
        <a:blip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179250340"/>
          <a:ext cx="1551305" cy="1522730"/>
        </a:xfrm>
        <a:prstGeom prst="rect">
          <a:avLst/>
        </a:prstGeom>
      </xdr:spPr>
    </xdr:pic>
  </etc:cellImage>
  <etc:cellImage>
    <xdr:pic>
      <xdr:nvPicPr>
        <xdr:cNvPr id="111" name="ID_D098D3185C0142ABB4E5456979610E3E"/>
        <xdr:cNvPicPr>
          <a:picLocks noChangeAspect="1"/>
        </xdr:cNvPicPr>
      </xdr:nvPicPr>
      <xdr:blipFill>
        <a:blip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180811805"/>
          <a:ext cx="1520825" cy="1580515"/>
        </a:xfrm>
        <a:prstGeom prst="rect">
          <a:avLst/>
        </a:prstGeom>
      </xdr:spPr>
    </xdr:pic>
  </etc:cellImage>
  <etc:cellImage>
    <xdr:pic>
      <xdr:nvPicPr>
        <xdr:cNvPr id="112" name="ID_DB7CA07C701C4A6BBE9C09E35578C6A4"/>
        <xdr:cNvPicPr>
          <a:picLocks noChangeAspect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182516780"/>
          <a:ext cx="1090930" cy="1795145"/>
        </a:xfrm>
        <a:prstGeom prst="rect">
          <a:avLst/>
        </a:prstGeom>
      </xdr:spPr>
    </xdr:pic>
  </etc:cellImage>
  <etc:cellImage>
    <xdr:pic>
      <xdr:nvPicPr>
        <xdr:cNvPr id="113" name="ID_22EB8061BC11400AAB36D29BF2462A0C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630" y="184876440"/>
          <a:ext cx="2091690" cy="1097915"/>
        </a:xfrm>
        <a:prstGeom prst="rect">
          <a:avLst/>
        </a:prstGeom>
      </xdr:spPr>
    </xdr:pic>
  </etc:cellImage>
  <etc:cellImage>
    <xdr:pic>
      <xdr:nvPicPr>
        <xdr:cNvPr id="114" name="ID_E3A9062421A34D2497B8E6AC08A780B9"/>
        <xdr:cNvPicPr>
          <a:picLocks noChangeAspect="1"/>
        </xdr:cNvPicPr>
      </xdr:nvPicPr>
      <xdr:blipFill>
        <a:blip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186672220"/>
          <a:ext cx="2117725" cy="1134110"/>
        </a:xfrm>
        <a:prstGeom prst="rect">
          <a:avLst/>
        </a:prstGeom>
      </xdr:spPr>
    </xdr:pic>
  </etc:cellImage>
  <etc:cellImage>
    <xdr:pic>
      <xdr:nvPicPr>
        <xdr:cNvPr id="115" name="ID_34EA6359944842D2BFEAECE39B6112B9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630" y="188705490"/>
          <a:ext cx="2091690" cy="1097915"/>
        </a:xfrm>
        <a:prstGeom prst="rect">
          <a:avLst/>
        </a:prstGeom>
      </xdr:spPr>
    </xdr:pic>
  </etc:cellImage>
  <etc:cellImage>
    <xdr:pic>
      <xdr:nvPicPr>
        <xdr:cNvPr id="116" name="ID_29732CC61A56432F80D1BA5DCDE10E25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190309500"/>
          <a:ext cx="1552575" cy="1318260"/>
        </a:xfrm>
        <a:prstGeom prst="rect">
          <a:avLst/>
        </a:prstGeom>
      </xdr:spPr>
    </xdr:pic>
  </etc:cellImage>
  <etc:cellImage>
    <xdr:pic>
      <xdr:nvPicPr>
        <xdr:cNvPr id="117" name="ID_6B01F5906CD248029DF7FC8D6506DF80"/>
        <xdr:cNvPicPr>
          <a:picLocks noChangeAspect="1"/>
        </xdr:cNvPicPr>
      </xdr:nvPicPr>
      <xdr:blipFill>
        <a:blip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1595" y="191822705"/>
          <a:ext cx="1400175" cy="1452880"/>
        </a:xfrm>
        <a:prstGeom prst="rect">
          <a:avLst/>
        </a:prstGeom>
      </xdr:spPr>
    </xdr:pic>
  </etc:cellImage>
  <etc:cellImage>
    <xdr:pic>
      <xdr:nvPicPr>
        <xdr:cNvPr id="118" name="ID_4A6D42F77F7A40F7B8D36EBA305205DD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56030" y="193419730"/>
          <a:ext cx="1957705" cy="2234565"/>
        </a:xfrm>
        <a:prstGeom prst="rect">
          <a:avLst/>
        </a:prstGeom>
      </xdr:spPr>
    </xdr:pic>
  </etc:cellImage>
  <etc:cellImage>
    <xdr:pic>
      <xdr:nvPicPr>
        <xdr:cNvPr id="119" name="ID_A90B4AACAECA4FA68897D2ED414A78FC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630" y="196162930"/>
          <a:ext cx="2091690" cy="1097915"/>
        </a:xfrm>
        <a:prstGeom prst="rect">
          <a:avLst/>
        </a:prstGeom>
      </xdr:spPr>
    </xdr:pic>
  </etc:cellImage>
  <etc:cellImage>
    <xdr:pic>
      <xdr:nvPicPr>
        <xdr:cNvPr id="121" name="ID_2000C8231C744902A2525EA07D52F857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197766940"/>
          <a:ext cx="1552575" cy="1318260"/>
        </a:xfrm>
        <a:prstGeom prst="rect">
          <a:avLst/>
        </a:prstGeom>
      </xdr:spPr>
    </xdr:pic>
  </etc:cellImage>
  <etc:cellImage>
    <xdr:pic>
      <xdr:nvPicPr>
        <xdr:cNvPr id="122" name="ID_5C70743F779A41E4B7B9850F9E87B46A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199236965"/>
          <a:ext cx="1552575" cy="1318260"/>
        </a:xfrm>
        <a:prstGeom prst="rect">
          <a:avLst/>
        </a:prstGeom>
      </xdr:spPr>
    </xdr:pic>
  </etc:cellImage>
  <etc:cellImage>
    <xdr:pic>
      <xdr:nvPicPr>
        <xdr:cNvPr id="123" name="ID_B46B1EF1FC4F4D089EB5388547B94A2A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200630790"/>
          <a:ext cx="1552575" cy="1318260"/>
        </a:xfrm>
        <a:prstGeom prst="rect">
          <a:avLst/>
        </a:prstGeom>
      </xdr:spPr>
    </xdr:pic>
  </etc:cellImage>
  <etc:cellImage>
    <xdr:pic>
      <xdr:nvPicPr>
        <xdr:cNvPr id="124" name="ID_09071409278F4C5091124C06D57C94B7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56030" y="202071605"/>
          <a:ext cx="1957705" cy="2234565"/>
        </a:xfrm>
        <a:prstGeom prst="rect">
          <a:avLst/>
        </a:prstGeom>
      </xdr:spPr>
    </xdr:pic>
  </etc:cellImage>
  <etc:cellImage>
    <xdr:pic>
      <xdr:nvPicPr>
        <xdr:cNvPr id="125" name="ID_576A16922F104C57906C79C7D8927E24"/>
        <xdr:cNvPicPr>
          <a:picLocks noChangeAspect="1"/>
        </xdr:cNvPicPr>
      </xdr:nvPicPr>
      <xdr:blipFill>
        <a:blip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204916405"/>
          <a:ext cx="2117725" cy="1423670"/>
        </a:xfrm>
        <a:prstGeom prst="rect">
          <a:avLst/>
        </a:prstGeom>
      </xdr:spPr>
    </xdr:pic>
  </etc:cellImage>
  <etc:cellImage>
    <xdr:pic>
      <xdr:nvPicPr>
        <xdr:cNvPr id="126" name="ID_B8EAB8FEA2184FCEBCE4209811BDAAAB"/>
        <xdr:cNvPicPr>
          <a:picLocks noChangeAspect="1"/>
        </xdr:cNvPicPr>
      </xdr:nvPicPr>
      <xdr:blipFill>
        <a:blip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206971265"/>
          <a:ext cx="2099310" cy="1031875"/>
        </a:xfrm>
        <a:prstGeom prst="rect">
          <a:avLst/>
        </a:prstGeom>
      </xdr:spPr>
    </xdr:pic>
  </etc:cellImage>
  <etc:cellImage>
    <xdr:pic>
      <xdr:nvPicPr>
        <xdr:cNvPr id="127" name="ID_A9B50D4C1C2D4D94A5919CFDAE48B5CF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1595" y="208361280"/>
          <a:ext cx="534035" cy="878205"/>
        </a:xfrm>
        <a:prstGeom prst="rect">
          <a:avLst/>
        </a:prstGeom>
      </xdr:spPr>
    </xdr:pic>
  </etc:cellImage>
  <etc:cellImage>
    <xdr:pic>
      <xdr:nvPicPr>
        <xdr:cNvPr id="128" name="ID_C0EF8B3CC29045C293D0BD345C9A30C0"/>
        <xdr:cNvPicPr>
          <a:picLocks noChangeAspect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210004660"/>
          <a:ext cx="1068070" cy="1049655"/>
        </a:xfrm>
        <a:prstGeom prst="rect">
          <a:avLst/>
        </a:prstGeom>
      </xdr:spPr>
    </xdr:pic>
  </etc:cellImage>
  <etc:cellImage>
    <xdr:pic>
      <xdr:nvPicPr>
        <xdr:cNvPr id="129" name="ID_EBFF320BBC8E4DB3812E4B233838FE23"/>
        <xdr:cNvPicPr>
          <a:picLocks noChangeAspect="1"/>
        </xdr:cNvPicPr>
      </xdr:nvPicPr>
      <xdr:blipFill>
        <a:blip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212088730"/>
          <a:ext cx="2117725" cy="1423670"/>
        </a:xfrm>
        <a:prstGeom prst="rect">
          <a:avLst/>
        </a:prstGeom>
      </xdr:spPr>
    </xdr:pic>
  </etc:cellImage>
  <etc:cellImage>
    <xdr:pic>
      <xdr:nvPicPr>
        <xdr:cNvPr id="130" name="ID_F045C745DE2D454FA6BC3E471577F6CF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630" y="214120730"/>
          <a:ext cx="2091690" cy="1097915"/>
        </a:xfrm>
        <a:prstGeom prst="rect">
          <a:avLst/>
        </a:prstGeom>
      </xdr:spPr>
    </xdr:pic>
  </etc:cellImage>
  <etc:cellImage>
    <xdr:pic>
      <xdr:nvPicPr>
        <xdr:cNvPr id="131" name="ID_7698AC0F0B8343FFACB0638E9C7D525C"/>
        <xdr:cNvPicPr>
          <a:picLocks noChangeAspect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216193370"/>
          <a:ext cx="1125855" cy="1851660"/>
        </a:xfrm>
        <a:prstGeom prst="rect">
          <a:avLst/>
        </a:prstGeom>
      </xdr:spPr>
    </xdr:pic>
  </etc:cellImage>
  <etc:cellImage>
    <xdr:pic>
      <xdr:nvPicPr>
        <xdr:cNvPr id="132" name="ID_03C2127B6A634B279ACB3B9B4413C245"/>
        <xdr:cNvPicPr>
          <a:picLocks noChangeAspect="1"/>
        </xdr:cNvPicPr>
      </xdr:nvPicPr>
      <xdr:blipFill>
        <a:blip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218118055"/>
          <a:ext cx="1520825" cy="1580515"/>
        </a:xfrm>
        <a:prstGeom prst="rect">
          <a:avLst/>
        </a:prstGeom>
      </xdr:spPr>
    </xdr:pic>
  </etc:cellImage>
  <etc:cellImage>
    <xdr:pic>
      <xdr:nvPicPr>
        <xdr:cNvPr id="133" name="ID_912AC35070C046828CE866B34101614E"/>
        <xdr:cNvPicPr>
          <a:picLocks noChangeAspect="1"/>
        </xdr:cNvPicPr>
      </xdr:nvPicPr>
      <xdr:blipFill>
        <a:blip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1595" y="219928440"/>
          <a:ext cx="1400175" cy="1452880"/>
        </a:xfrm>
        <a:prstGeom prst="rect">
          <a:avLst/>
        </a:prstGeom>
      </xdr:spPr>
    </xdr:pic>
  </etc:cellImage>
  <etc:cellImage>
    <xdr:pic>
      <xdr:nvPicPr>
        <xdr:cNvPr id="135" name="ID_1834620E89264261A85D53CDA14294B3"/>
        <xdr:cNvPicPr>
          <a:picLocks noChangeAspect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222864045"/>
          <a:ext cx="1125855" cy="1851660"/>
        </a:xfrm>
        <a:prstGeom prst="rect">
          <a:avLst/>
        </a:prstGeom>
      </xdr:spPr>
    </xdr:pic>
  </etc:cellImage>
  <etc:cellImage>
    <xdr:pic>
      <xdr:nvPicPr>
        <xdr:cNvPr id="136" name="ID_163DC1EB8BB643528135089901CAA4A3"/>
        <xdr:cNvPicPr>
          <a:picLocks noChangeAspect="1"/>
        </xdr:cNvPicPr>
      </xdr:nvPicPr>
      <xdr:blipFill>
        <a:blip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224789365"/>
          <a:ext cx="1520825" cy="1580515"/>
        </a:xfrm>
        <a:prstGeom prst="rect">
          <a:avLst/>
        </a:prstGeom>
      </xdr:spPr>
    </xdr:pic>
  </etc:cellImage>
  <etc:cellImage>
    <xdr:pic>
      <xdr:nvPicPr>
        <xdr:cNvPr id="138" name="ID_400D1C32D8D04C399E8231B06B959CA6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630" y="228038025"/>
          <a:ext cx="2091690" cy="1097915"/>
        </a:xfrm>
        <a:prstGeom prst="rect">
          <a:avLst/>
        </a:prstGeom>
      </xdr:spPr>
    </xdr:pic>
  </etc:cellImage>
  <etc:cellImage>
    <xdr:pic>
      <xdr:nvPicPr>
        <xdr:cNvPr id="141" name="ID_04C4378DD80C4362B3F1C85C09C64A2B"/>
        <xdr:cNvPicPr>
          <a:picLocks noChangeAspect="1"/>
        </xdr:cNvPicPr>
      </xdr:nvPicPr>
      <xdr:blipFill>
        <a:blip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230075105"/>
          <a:ext cx="2117725" cy="1423670"/>
        </a:xfrm>
        <a:prstGeom prst="rect">
          <a:avLst/>
        </a:prstGeom>
      </xdr:spPr>
    </xdr:pic>
  </etc:cellImage>
  <etc:cellImage>
    <xdr:pic>
      <xdr:nvPicPr>
        <xdr:cNvPr id="142" name="ID_C388A58C57CC47C296FC86797D200535"/>
        <xdr:cNvPicPr>
          <a:picLocks noChangeAspect="1"/>
        </xdr:cNvPicPr>
      </xdr:nvPicPr>
      <xdr:blipFill>
        <a:blip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232129330"/>
          <a:ext cx="2099310" cy="1031875"/>
        </a:xfrm>
        <a:prstGeom prst="rect">
          <a:avLst/>
        </a:prstGeom>
      </xdr:spPr>
    </xdr:pic>
  </etc:cellImage>
  <etc:cellImage>
    <xdr:pic>
      <xdr:nvPicPr>
        <xdr:cNvPr id="143" name="ID_1AC539240F2E471BA6791839E78ACD6D"/>
        <xdr:cNvPicPr>
          <a:picLocks noChangeAspect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233831765"/>
          <a:ext cx="801370" cy="788035"/>
        </a:xfrm>
        <a:prstGeom prst="rect">
          <a:avLst/>
        </a:prstGeom>
      </xdr:spPr>
    </xdr:pic>
  </etc:cellImage>
  <etc:cellImage>
    <xdr:pic>
      <xdr:nvPicPr>
        <xdr:cNvPr id="146" name="ID_C836F63FCB5446089747211BA033C9B3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630" y="237599855"/>
          <a:ext cx="2091690" cy="1098550"/>
        </a:xfrm>
        <a:prstGeom prst="rect">
          <a:avLst/>
        </a:prstGeom>
      </xdr:spPr>
    </xdr:pic>
  </etc:cellImage>
  <etc:cellImage>
    <xdr:pic>
      <xdr:nvPicPr>
        <xdr:cNvPr id="147" name="ID_1B0F7B3736564F5E9BD9CE65A9AE2CFE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238943515"/>
          <a:ext cx="1552575" cy="1318260"/>
        </a:xfrm>
        <a:prstGeom prst="rect">
          <a:avLst/>
        </a:prstGeom>
      </xdr:spPr>
    </xdr:pic>
  </etc:cellImage>
  <etc:cellImage>
    <xdr:pic>
      <xdr:nvPicPr>
        <xdr:cNvPr id="148" name="ID_08D326CE1CC449B8A01282664D24E3A3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240413540"/>
          <a:ext cx="1552575" cy="1318260"/>
        </a:xfrm>
        <a:prstGeom prst="rect">
          <a:avLst/>
        </a:prstGeom>
      </xdr:spPr>
    </xdr:pic>
  </etc:cellImage>
  <etc:cellImage>
    <xdr:pic>
      <xdr:nvPicPr>
        <xdr:cNvPr id="149" name="ID_137C0201F84341BBAE7681823EA799DE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5870" y="241867690"/>
          <a:ext cx="1586865" cy="1811020"/>
        </a:xfrm>
        <a:prstGeom prst="rect">
          <a:avLst/>
        </a:prstGeom>
      </xdr:spPr>
    </xdr:pic>
  </etc:cellImage>
  <etc:cellImage>
    <xdr:pic>
      <xdr:nvPicPr>
        <xdr:cNvPr id="150" name="ID_B1E66C25974A4713AA8D4478C4F3FB53"/>
        <xdr:cNvPicPr>
          <a:picLocks noChangeAspect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243825395"/>
          <a:ext cx="1125855" cy="1851660"/>
        </a:xfrm>
        <a:prstGeom prst="rect">
          <a:avLst/>
        </a:prstGeom>
      </xdr:spPr>
    </xdr:pic>
  </etc:cellImage>
  <etc:cellImage>
    <xdr:pic>
      <xdr:nvPicPr>
        <xdr:cNvPr id="153" name="ID_5E4381F7A85B4E6783E3C4F4DAF15E38"/>
        <xdr:cNvPicPr>
          <a:picLocks noChangeAspect="1"/>
        </xdr:cNvPicPr>
      </xdr:nvPicPr>
      <xdr:blipFill>
        <a:blip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247559830"/>
          <a:ext cx="1409065" cy="1845310"/>
        </a:xfrm>
        <a:prstGeom prst="rect">
          <a:avLst/>
        </a:prstGeom>
      </xdr:spPr>
    </xdr:pic>
  </etc:cellImage>
  <etc:cellImage>
    <xdr:pic>
      <xdr:nvPicPr>
        <xdr:cNvPr id="154" name="ID_128F9CE2EEC141338D4866EC2C3EAC6A"/>
        <xdr:cNvPicPr>
          <a:picLocks noChangeAspect="1"/>
        </xdr:cNvPicPr>
      </xdr:nvPicPr>
      <xdr:blipFill>
        <a:blip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249525790"/>
          <a:ext cx="1551305" cy="1522730"/>
        </a:xfrm>
        <a:prstGeom prst="rect">
          <a:avLst/>
        </a:prstGeom>
      </xdr:spPr>
    </xdr:pic>
  </etc:cellImage>
  <etc:cellImage>
    <xdr:pic>
      <xdr:nvPicPr>
        <xdr:cNvPr id="155" name="ID_581D024543854EF7A34B8AA69FD935DA"/>
        <xdr:cNvPicPr>
          <a:picLocks noChangeAspect="1"/>
        </xdr:cNvPicPr>
      </xdr:nvPicPr>
      <xdr:blipFill>
        <a:blip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251087890"/>
          <a:ext cx="1520825" cy="1580515"/>
        </a:xfrm>
        <a:prstGeom prst="rect">
          <a:avLst/>
        </a:prstGeom>
      </xdr:spPr>
    </xdr:pic>
  </etc:cellImage>
  <etc:cellImage>
    <xdr:pic>
      <xdr:nvPicPr>
        <xdr:cNvPr id="156" name="ID_3DEB8F734B1749EFAE5090F3D8DCCEFE"/>
        <xdr:cNvPicPr>
          <a:picLocks noChangeAspect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252902720"/>
          <a:ext cx="1125855" cy="1851660"/>
        </a:xfrm>
        <a:prstGeom prst="rect">
          <a:avLst/>
        </a:prstGeom>
      </xdr:spPr>
    </xdr:pic>
  </etc:cellImage>
  <etc:cellImage>
    <xdr:pic>
      <xdr:nvPicPr>
        <xdr:cNvPr id="158" name="ID_980BE3300E9746EBA7826F5D096814C5"/>
        <xdr:cNvPicPr>
          <a:picLocks noChangeAspect="1"/>
        </xdr:cNvPicPr>
      </xdr:nvPicPr>
      <xdr:blipFill>
        <a:blip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256545715"/>
          <a:ext cx="1409065" cy="1845945"/>
        </a:xfrm>
        <a:prstGeom prst="rect">
          <a:avLst/>
        </a:prstGeom>
      </xdr:spPr>
    </xdr:pic>
  </etc:cellImage>
  <etc:cellImage>
    <xdr:pic>
      <xdr:nvPicPr>
        <xdr:cNvPr id="159" name="ID_245CEAC3AB40439280D6F64993988666"/>
        <xdr:cNvPicPr>
          <a:picLocks noChangeAspect="1"/>
        </xdr:cNvPicPr>
      </xdr:nvPicPr>
      <xdr:blipFill>
        <a:blip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258681855"/>
          <a:ext cx="1551305" cy="1522095"/>
        </a:xfrm>
        <a:prstGeom prst="rect">
          <a:avLst/>
        </a:prstGeom>
      </xdr:spPr>
    </xdr:pic>
  </etc:cellImage>
  <etc:cellImage>
    <xdr:pic>
      <xdr:nvPicPr>
        <xdr:cNvPr id="160" name="ID_A1E84A0CAC614DFB9BA9C5D2BCCA1705"/>
        <xdr:cNvPicPr>
          <a:picLocks noChangeAspect="1"/>
        </xdr:cNvPicPr>
      </xdr:nvPicPr>
      <xdr:blipFill>
        <a:blip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83030" y="260429375"/>
          <a:ext cx="1342390" cy="1395095"/>
        </a:xfrm>
        <a:prstGeom prst="rect">
          <a:avLst/>
        </a:prstGeom>
      </xdr:spPr>
    </xdr:pic>
  </etc:cellImage>
  <etc:cellImage>
    <xdr:pic>
      <xdr:nvPicPr>
        <xdr:cNvPr id="161" name="ID_AB8E449D7D0E4E6E9C13B57C058319BB"/>
        <xdr:cNvPicPr>
          <a:picLocks noChangeAspect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73200" y="262509000"/>
          <a:ext cx="756285" cy="1247140"/>
        </a:xfrm>
        <a:prstGeom prst="rect">
          <a:avLst/>
        </a:prstGeom>
      </xdr:spPr>
    </xdr:pic>
  </etc:cellImage>
  <etc:cellImage>
    <xdr:pic>
      <xdr:nvPicPr>
        <xdr:cNvPr id="163" name="ID_BF45315E244B4584B6E9FDB6D9AC806F"/>
        <xdr:cNvPicPr>
          <a:picLocks noChangeAspect="1"/>
        </xdr:cNvPicPr>
      </xdr:nvPicPr>
      <xdr:blipFill>
        <a:blip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7945" y="266108180"/>
          <a:ext cx="1409065" cy="1845310"/>
        </a:xfrm>
        <a:prstGeom prst="rect">
          <a:avLst/>
        </a:prstGeom>
      </xdr:spPr>
    </xdr:pic>
  </etc:cellImage>
  <etc:cellImage>
    <xdr:pic>
      <xdr:nvPicPr>
        <xdr:cNvPr id="164" name="ID_F880A1F0A80D44BD9598C40300B28D53"/>
        <xdr:cNvPicPr>
          <a:picLocks noChangeAspect="1"/>
        </xdr:cNvPicPr>
      </xdr:nvPicPr>
      <xdr:blipFill>
        <a:blip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267969365"/>
          <a:ext cx="1551305" cy="1522730"/>
        </a:xfrm>
        <a:prstGeom prst="rect">
          <a:avLst/>
        </a:prstGeom>
      </xdr:spPr>
    </xdr:pic>
  </etc:cellImage>
  <etc:cellImage>
    <xdr:pic>
      <xdr:nvPicPr>
        <xdr:cNvPr id="165" name="ID_AA9577A732A34535B4075D5066EC1D0A"/>
        <xdr:cNvPicPr>
          <a:picLocks noChangeAspect="1"/>
        </xdr:cNvPicPr>
      </xdr:nvPicPr>
      <xdr:blipFill>
        <a:blip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269895320"/>
          <a:ext cx="1765300" cy="1826895"/>
        </a:xfrm>
        <a:prstGeom prst="rect">
          <a:avLst/>
        </a:prstGeom>
      </xdr:spPr>
    </xdr:pic>
  </etc:cellImage>
  <etc:cellImage>
    <xdr:pic>
      <xdr:nvPicPr>
        <xdr:cNvPr id="166" name="ID_8C7F62101DD9415581F4C8AEE405F639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630" y="272140680"/>
          <a:ext cx="2091690" cy="1097915"/>
        </a:xfrm>
        <a:prstGeom prst="rect">
          <a:avLst/>
        </a:prstGeom>
      </xdr:spPr>
    </xdr:pic>
  </etc:cellImage>
  <etc:cellImage>
    <xdr:pic>
      <xdr:nvPicPr>
        <xdr:cNvPr id="170" name="ID_54993B48191545F281DB48F97F69C23E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280305510"/>
          <a:ext cx="2040255" cy="1069340"/>
        </a:xfrm>
        <a:prstGeom prst="rect">
          <a:avLst/>
        </a:prstGeom>
      </xdr:spPr>
    </xdr:pic>
  </etc:cellImage>
  <etc:cellImage>
    <xdr:pic>
      <xdr:nvPicPr>
        <xdr:cNvPr id="171" name="ID_B59EF681A3404F0BB2260475D4541C66"/>
        <xdr:cNvPicPr>
          <a:picLocks noChangeAspect="1"/>
        </xdr:cNvPicPr>
      </xdr:nvPicPr>
      <xdr:blipFill>
        <a:blip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282162885"/>
          <a:ext cx="1837055" cy="1021080"/>
        </a:xfrm>
        <a:prstGeom prst="rect">
          <a:avLst/>
        </a:prstGeom>
      </xdr:spPr>
    </xdr:pic>
  </etc:cellImage>
  <etc:cellImage>
    <xdr:pic>
      <xdr:nvPicPr>
        <xdr:cNvPr id="172" name="ID_F7916B56EE704BA2BAEA11CFF1B6D51A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57630" y="284112970"/>
          <a:ext cx="643255" cy="1057275"/>
        </a:xfrm>
        <a:prstGeom prst="rect">
          <a:avLst/>
        </a:prstGeom>
      </xdr:spPr>
    </xdr:pic>
  </etc:cellImage>
  <etc:cellImage>
    <xdr:pic>
      <xdr:nvPicPr>
        <xdr:cNvPr id="173" name="ID_202FCAC9254042ECADE624D3350ADA9C"/>
        <xdr:cNvPicPr>
          <a:picLocks noChangeAspect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286404685"/>
          <a:ext cx="1040765" cy="1022350"/>
        </a:xfrm>
        <a:prstGeom prst="rect">
          <a:avLst/>
        </a:prstGeom>
      </xdr:spPr>
    </xdr:pic>
  </etc:cellImage>
  <etc:cellImage>
    <xdr:pic>
      <xdr:nvPicPr>
        <xdr:cNvPr id="174" name="ID_72430521689044C9873C619A90A13C9B"/>
        <xdr:cNvPicPr>
          <a:picLocks noChangeAspect="1"/>
        </xdr:cNvPicPr>
      </xdr:nvPicPr>
      <xdr:blipFill>
        <a:blip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83665" y="287940750"/>
          <a:ext cx="1632585" cy="1625600"/>
        </a:xfrm>
        <a:prstGeom prst="rect">
          <a:avLst/>
        </a:prstGeom>
      </xdr:spPr>
    </xdr:pic>
  </etc:cellImage>
  <etc:cellImage>
    <xdr:pic>
      <xdr:nvPicPr>
        <xdr:cNvPr id="175" name="ID_E377F05DBDDD4D61BD0CB4F5DC894D28"/>
        <xdr:cNvPicPr>
          <a:picLocks noChangeAspect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7470" y="292874700"/>
          <a:ext cx="635635" cy="1210310"/>
        </a:xfrm>
        <a:prstGeom prst="rect">
          <a:avLst/>
        </a:prstGeom>
      </xdr:spPr>
    </xdr:pic>
  </etc:cellImage>
  <etc:cellImage>
    <xdr:pic>
      <xdr:nvPicPr>
        <xdr:cNvPr id="177" name="ID_5BB18899299F4806936490B2A32617BA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3970" y="297699430"/>
          <a:ext cx="1668145" cy="1101090"/>
        </a:xfrm>
        <a:prstGeom prst="rect">
          <a:avLst/>
        </a:prstGeom>
      </xdr:spPr>
    </xdr:pic>
  </etc:cellImage>
  <etc:cellImage>
    <xdr:pic>
      <xdr:nvPicPr>
        <xdr:cNvPr id="275" name="ID_326CE093A1BC4EC79A40DA9ED2697377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13956665" y="299704125"/>
          <a:ext cx="2047240" cy="469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9" name="ID_D863441643EF46F0BBADABC98893A8A6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301858680"/>
          <a:ext cx="2040255" cy="1069340"/>
        </a:xfrm>
        <a:prstGeom prst="rect">
          <a:avLst/>
        </a:prstGeom>
      </xdr:spPr>
    </xdr:pic>
  </etc:cellImage>
  <etc:cellImage>
    <xdr:pic>
      <xdr:nvPicPr>
        <xdr:cNvPr id="182" name="ID_4EE7C8DB944F43E8AD9AB186A289BDFB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57630" y="305652170"/>
          <a:ext cx="643255" cy="1057910"/>
        </a:xfrm>
        <a:prstGeom prst="rect">
          <a:avLst/>
        </a:prstGeom>
      </xdr:spPr>
    </xdr:pic>
  </etc:cellImage>
  <etc:cellImage>
    <xdr:pic>
      <xdr:nvPicPr>
        <xdr:cNvPr id="183" name="ID_641D732D01F14FE7BF8A8E54845A0CE0"/>
        <xdr:cNvPicPr>
          <a:picLocks noChangeAspect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307667660"/>
          <a:ext cx="981075" cy="963295"/>
        </a:xfrm>
        <a:prstGeom prst="rect">
          <a:avLst/>
        </a:prstGeom>
      </xdr:spPr>
    </xdr:pic>
  </etc:cellImage>
  <etc:cellImage>
    <xdr:pic>
      <xdr:nvPicPr>
        <xdr:cNvPr id="196" name="ID_6BC5961242494965B39B87511C39129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1270" y="309578375"/>
          <a:ext cx="2117725" cy="2143760"/>
        </a:xfrm>
        <a:prstGeom prst="rect">
          <a:avLst/>
        </a:prstGeom>
      </xdr:spPr>
    </xdr:pic>
  </etc:cellImage>
  <etc:cellImage>
    <xdr:pic>
      <xdr:nvPicPr>
        <xdr:cNvPr id="185" name="ID_32532C00EA434148A357CEDEEC06EDF3"/>
        <xdr:cNvPicPr>
          <a:picLocks noChangeAspect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7470" y="311848500"/>
          <a:ext cx="635635" cy="1209675"/>
        </a:xfrm>
        <a:prstGeom prst="rect">
          <a:avLst/>
        </a:prstGeom>
      </xdr:spPr>
    </xdr:pic>
  </etc:cellImage>
  <etc:cellImage>
    <xdr:pic>
      <xdr:nvPicPr>
        <xdr:cNvPr id="276" name="ID_88F5D1510F9F493DB69C09F62171D2D9" descr="C:\Users\ADMINI~1\AppData\Local\Temp\ksohtml\clip_cell_image26.png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13861415" y="313588400"/>
          <a:ext cx="2150745" cy="30283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7" name="ID_2014F9D1E1384D578F8F430738D8CEBE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318935100"/>
          <a:ext cx="2046605" cy="1231265"/>
        </a:xfrm>
        <a:prstGeom prst="rect">
          <a:avLst/>
        </a:prstGeom>
      </xdr:spPr>
    </xdr:pic>
  </etc:cellImage>
  <etc:cellImage>
    <xdr:pic>
      <xdr:nvPicPr>
        <xdr:cNvPr id="188" name="ID_F1D739BCBE684D129AD2202DBF61D791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3970" y="321490340"/>
          <a:ext cx="1668145" cy="1101090"/>
        </a:xfrm>
        <a:prstGeom prst="rect">
          <a:avLst/>
        </a:prstGeom>
      </xdr:spPr>
    </xdr:pic>
  </etc:cellImage>
  <etc:cellImage>
    <xdr:pic>
      <xdr:nvPicPr>
        <xdr:cNvPr id="190" name="ID_11DDF4E9E57E4F42817F6EECAA5B719F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326154415"/>
          <a:ext cx="2040255" cy="1069340"/>
        </a:xfrm>
        <a:prstGeom prst="rect">
          <a:avLst/>
        </a:prstGeom>
      </xdr:spPr>
    </xdr:pic>
  </etc:cellImage>
  <etc:cellImage>
    <xdr:pic>
      <xdr:nvPicPr>
        <xdr:cNvPr id="194" name="ID_8B57BAE885C04A5FAD0C3BA78AB97198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7465" y="330534645"/>
          <a:ext cx="433705" cy="714375"/>
        </a:xfrm>
        <a:prstGeom prst="rect">
          <a:avLst/>
        </a:prstGeom>
      </xdr:spPr>
    </xdr:pic>
  </etc:cellImage>
  <etc:cellImage>
    <xdr:pic>
      <xdr:nvPicPr>
        <xdr:cNvPr id="195" name="ID_FF955A5F559B4D9795FFE36199EEA319"/>
        <xdr:cNvPicPr>
          <a:picLocks noChangeAspect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331781150"/>
          <a:ext cx="982980" cy="964565"/>
        </a:xfrm>
        <a:prstGeom prst="rect">
          <a:avLst/>
        </a:prstGeom>
      </xdr:spPr>
    </xdr:pic>
  </etc:cellImage>
  <etc:cellImage>
    <xdr:pic>
      <xdr:nvPicPr>
        <xdr:cNvPr id="198" name="ID_1282DAC1878C41BE841D329CF4604C03"/>
        <xdr:cNvPicPr>
          <a:picLocks noChangeAspect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3500" y="338206080"/>
          <a:ext cx="573405" cy="1091565"/>
        </a:xfrm>
        <a:prstGeom prst="rect">
          <a:avLst/>
        </a:prstGeom>
      </xdr:spPr>
    </xdr:pic>
  </etc:cellImage>
  <etc:cellImage>
    <xdr:pic>
      <xdr:nvPicPr>
        <xdr:cNvPr id="199" name="ID_35C8FABAE098469DA596117BFCDEDBC7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5870" y="339720555"/>
          <a:ext cx="1577975" cy="1800860"/>
        </a:xfrm>
        <a:prstGeom prst="rect">
          <a:avLst/>
        </a:prstGeom>
      </xdr:spPr>
    </xdr:pic>
  </etc:cellImage>
  <etc:cellImage>
    <xdr:pic>
      <xdr:nvPicPr>
        <xdr:cNvPr id="201" name="ID_D539499B03D849A7B673FEADED88B05B"/>
        <xdr:cNvPicPr>
          <a:picLocks noChangeAspect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5545" y="344166825"/>
          <a:ext cx="1325880" cy="2180590"/>
        </a:xfrm>
        <a:prstGeom prst="rect">
          <a:avLst/>
        </a:prstGeom>
      </xdr:spPr>
    </xdr:pic>
  </etc:cellImage>
  <etc:cellImage>
    <xdr:pic>
      <xdr:nvPicPr>
        <xdr:cNvPr id="204" name="ID_4EAB6B64824C4442B78FE0727B34BD50"/>
        <xdr:cNvPicPr>
          <a:picLocks noChangeAspect="1"/>
        </xdr:cNvPicPr>
      </xdr:nvPicPr>
      <xdr:blipFill>
        <a:blip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348209870"/>
          <a:ext cx="1409065" cy="1845310"/>
        </a:xfrm>
        <a:prstGeom prst="rect">
          <a:avLst/>
        </a:prstGeom>
      </xdr:spPr>
    </xdr:pic>
  </etc:cellImage>
  <etc:cellImage>
    <xdr:pic>
      <xdr:nvPicPr>
        <xdr:cNvPr id="205" name="ID_FAA7D0C5A7F4481980F00222AFBE75AB"/>
        <xdr:cNvPicPr>
          <a:picLocks noChangeAspect="1"/>
        </xdr:cNvPicPr>
      </xdr:nvPicPr>
      <xdr:blipFill>
        <a:blip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350175830"/>
          <a:ext cx="1551305" cy="1522730"/>
        </a:xfrm>
        <a:prstGeom prst="rect">
          <a:avLst/>
        </a:prstGeom>
      </xdr:spPr>
    </xdr:pic>
  </etc:cellImage>
  <etc:cellImage>
    <xdr:pic>
      <xdr:nvPicPr>
        <xdr:cNvPr id="206" name="ID_50BDDB55F5CB4621BCE47B2C820EE4EC"/>
        <xdr:cNvPicPr>
          <a:picLocks noChangeAspect="1"/>
        </xdr:cNvPicPr>
      </xdr:nvPicPr>
      <xdr:blipFill>
        <a:blip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73835" y="352381185"/>
          <a:ext cx="1249680" cy="1296035"/>
        </a:xfrm>
        <a:prstGeom prst="rect">
          <a:avLst/>
        </a:prstGeom>
      </xdr:spPr>
    </xdr:pic>
  </etc:cellImage>
  <etc:cellImage>
    <xdr:pic>
      <xdr:nvPicPr>
        <xdr:cNvPr id="207" name="ID_DBC9B16616AF45DFA41D6E8FFB3BF288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630" y="354227765"/>
          <a:ext cx="2091690" cy="1098550"/>
        </a:xfrm>
        <a:prstGeom prst="rect">
          <a:avLst/>
        </a:prstGeom>
      </xdr:spPr>
    </xdr:pic>
  </etc:cellImage>
  <etc:cellImage>
    <xdr:pic>
      <xdr:nvPicPr>
        <xdr:cNvPr id="208" name="ID_0C1A0398F1C042B5A57ED6B6561F2CAC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630" y="356069900"/>
          <a:ext cx="2091690" cy="1097915"/>
        </a:xfrm>
        <a:prstGeom prst="rect">
          <a:avLst/>
        </a:prstGeom>
      </xdr:spPr>
    </xdr:pic>
  </etc:cellImage>
  <etc:cellImage>
    <xdr:pic>
      <xdr:nvPicPr>
        <xdr:cNvPr id="209" name="ID_568B37C539BB4EA997A7578588B972BF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630" y="357816150"/>
          <a:ext cx="2091690" cy="1097915"/>
        </a:xfrm>
        <a:prstGeom prst="rect">
          <a:avLst/>
        </a:prstGeom>
      </xdr:spPr>
    </xdr:pic>
  </etc:cellImage>
  <etc:cellImage>
    <xdr:pic>
      <xdr:nvPicPr>
        <xdr:cNvPr id="213" name="ID_F53BC5E403B24DB880B1482D04636A8C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3970" y="367461165"/>
          <a:ext cx="1668145" cy="1101725"/>
        </a:xfrm>
        <a:prstGeom prst="rect">
          <a:avLst/>
        </a:prstGeom>
      </xdr:spPr>
    </xdr:pic>
  </etc:cellImage>
  <etc:cellImage>
    <xdr:pic>
      <xdr:nvPicPr>
        <xdr:cNvPr id="212" name="ID_FB76EA07BDCA4208A4AFC2B2FA09753E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365053245"/>
          <a:ext cx="2040255" cy="1069340"/>
        </a:xfrm>
        <a:prstGeom prst="rect">
          <a:avLst/>
        </a:prstGeom>
      </xdr:spPr>
    </xdr:pic>
  </etc:cellImage>
  <etc:cellImage>
    <xdr:pic>
      <xdr:nvPicPr>
        <xdr:cNvPr id="211" name="ID_B091CE8BD26A4F34ABD141BC65006E0C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6505" y="362337350"/>
          <a:ext cx="1611630" cy="1838325"/>
        </a:xfrm>
        <a:prstGeom prst="rect">
          <a:avLst/>
        </a:prstGeom>
      </xdr:spPr>
    </xdr:pic>
  </etc:cellImage>
  <etc:cellImage>
    <xdr:pic>
      <xdr:nvPicPr>
        <xdr:cNvPr id="210" name="ID_703F566C21EF445E8124A1D8DAC2703B"/>
        <xdr:cNvPicPr>
          <a:picLocks noChangeAspect="1"/>
        </xdr:cNvPicPr>
      </xdr:nvPicPr>
      <xdr:blipFill>
        <a:blip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359828465"/>
          <a:ext cx="1068070" cy="1800225"/>
        </a:xfrm>
        <a:prstGeom prst="rect">
          <a:avLst/>
        </a:prstGeom>
      </xdr:spPr>
    </xdr:pic>
  </etc:cellImage>
  <etc:cellImage>
    <xdr:pic>
      <xdr:nvPicPr>
        <xdr:cNvPr id="218" name="ID_A9A1DE972AFC44C6B859C66AC09EDA1C"/>
        <xdr:cNvPicPr>
          <a:picLocks noChangeAspect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374227090"/>
          <a:ext cx="911225" cy="895985"/>
        </a:xfrm>
        <a:prstGeom prst="rect">
          <a:avLst/>
        </a:prstGeom>
      </xdr:spPr>
    </xdr:pic>
  </etc:cellImage>
  <etc:cellImage>
    <xdr:pic>
      <xdr:nvPicPr>
        <xdr:cNvPr id="219" name="ID_2F99A354E5EC46BBA0B3239BB06786B0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6355" y="376412125"/>
          <a:ext cx="469900" cy="774065"/>
        </a:xfrm>
        <a:prstGeom prst="rect">
          <a:avLst/>
        </a:prstGeom>
      </xdr:spPr>
    </xdr:pic>
  </etc:cellImage>
  <etc:cellImage>
    <xdr:pic>
      <xdr:nvPicPr>
        <xdr:cNvPr id="220" name="ID_C3A2EAE82A4049F0971FA629B9A04577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377897390"/>
          <a:ext cx="1552575" cy="1318260"/>
        </a:xfrm>
        <a:prstGeom prst="rect">
          <a:avLst/>
        </a:prstGeom>
      </xdr:spPr>
    </xdr:pic>
  </etc:cellImage>
  <etc:cellImage>
    <xdr:pic>
      <xdr:nvPicPr>
        <xdr:cNvPr id="221" name="ID_103BEB966374416096D430291E971CFE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379713490"/>
          <a:ext cx="1552575" cy="1318260"/>
        </a:xfrm>
        <a:prstGeom prst="rect">
          <a:avLst/>
        </a:prstGeom>
      </xdr:spPr>
    </xdr:pic>
  </etc:cellImage>
  <etc:cellImage>
    <xdr:pic>
      <xdr:nvPicPr>
        <xdr:cNvPr id="222" name="ID_4A6DAE1C32674C32AC5010FF7B9B6E8A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630" y="382016000"/>
          <a:ext cx="2091690" cy="1097915"/>
        </a:xfrm>
        <a:prstGeom prst="rect">
          <a:avLst/>
        </a:prstGeom>
      </xdr:spPr>
    </xdr:pic>
  </etc:cellImage>
  <etc:cellImage>
    <xdr:pic>
      <xdr:nvPicPr>
        <xdr:cNvPr id="223" name="ID_8EDF4D412BEA42FFB2B7A85E111CF6B8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630" y="384199765"/>
          <a:ext cx="2091690" cy="1097915"/>
        </a:xfrm>
        <a:prstGeom prst="rect">
          <a:avLst/>
        </a:prstGeom>
      </xdr:spPr>
    </xdr:pic>
  </etc:cellImage>
  <etc:cellImage>
    <xdr:pic>
      <xdr:nvPicPr>
        <xdr:cNvPr id="224" name="ID_358124D7D49749BD90BD6D6A3174DB44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630" y="386136515"/>
          <a:ext cx="2091690" cy="1097915"/>
        </a:xfrm>
        <a:prstGeom prst="rect">
          <a:avLst/>
        </a:prstGeom>
      </xdr:spPr>
    </xdr:pic>
  </etc:cellImage>
  <etc:cellImage>
    <xdr:pic>
      <xdr:nvPicPr>
        <xdr:cNvPr id="225" name="ID_158C5D6A7CC94508A42084F857CE0FD9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630" y="387965315"/>
          <a:ext cx="2091690" cy="1097915"/>
        </a:xfrm>
        <a:prstGeom prst="rect">
          <a:avLst/>
        </a:prstGeom>
      </xdr:spPr>
    </xdr:pic>
  </etc:cellImage>
  <etc:cellImage>
    <xdr:pic>
      <xdr:nvPicPr>
        <xdr:cNvPr id="227" name="ID_25E64D00BBBF428088B04C2B607B452D"/>
        <xdr:cNvPicPr>
          <a:picLocks noChangeAspect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391149205"/>
          <a:ext cx="1333500" cy="2194560"/>
        </a:xfrm>
        <a:prstGeom prst="rect">
          <a:avLst/>
        </a:prstGeom>
      </xdr:spPr>
    </xdr:pic>
  </etc:cellImage>
  <etc:cellImage>
    <xdr:pic>
      <xdr:nvPicPr>
        <xdr:cNvPr id="228" name="ID_E1E8BD996FD44E3C9BC91F48430B9828"/>
        <xdr:cNvPicPr>
          <a:picLocks noChangeAspect="1"/>
        </xdr:cNvPicPr>
      </xdr:nvPicPr>
      <xdr:blipFill>
        <a:blip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393638405"/>
          <a:ext cx="1313180" cy="2208530"/>
        </a:xfrm>
        <a:prstGeom prst="rect">
          <a:avLst/>
        </a:prstGeom>
      </xdr:spPr>
    </xdr:pic>
  </etc:cellImage>
  <etc:cellImage>
    <xdr:pic>
      <xdr:nvPicPr>
        <xdr:cNvPr id="229" name="ID_6A804DF6B5A9480194F1306CC8697278"/>
        <xdr:cNvPicPr>
          <a:picLocks noChangeAspect="1"/>
        </xdr:cNvPicPr>
      </xdr:nvPicPr>
      <xdr:blipFill>
        <a:blip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396299055"/>
          <a:ext cx="1409065" cy="1845310"/>
        </a:xfrm>
        <a:prstGeom prst="rect">
          <a:avLst/>
        </a:prstGeom>
      </xdr:spPr>
    </xdr:pic>
  </etc:cellImage>
  <etc:cellImage>
    <xdr:pic>
      <xdr:nvPicPr>
        <xdr:cNvPr id="230" name="ID_CD67EF08490B4FADB93D922A469344D3"/>
        <xdr:cNvPicPr>
          <a:picLocks noChangeAspect="1"/>
        </xdr:cNvPicPr>
      </xdr:nvPicPr>
      <xdr:blipFill>
        <a:blip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398265015"/>
          <a:ext cx="1551305" cy="1522730"/>
        </a:xfrm>
        <a:prstGeom prst="rect">
          <a:avLst/>
        </a:prstGeom>
      </xdr:spPr>
    </xdr:pic>
  </etc:cellImage>
  <etc:cellImage>
    <xdr:pic>
      <xdr:nvPicPr>
        <xdr:cNvPr id="232" name="ID_1D549B00AF76417990D89CBF6BD259B4"/>
        <xdr:cNvPicPr>
          <a:picLocks noChangeAspect="1"/>
        </xdr:cNvPicPr>
      </xdr:nvPicPr>
      <xdr:blipFill>
        <a:blip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399827115"/>
          <a:ext cx="1520825" cy="1580515"/>
        </a:xfrm>
        <a:prstGeom prst="rect">
          <a:avLst/>
        </a:prstGeom>
      </xdr:spPr>
    </xdr:pic>
  </etc:cellImage>
  <etc:cellImage>
    <xdr:pic>
      <xdr:nvPicPr>
        <xdr:cNvPr id="233" name="ID_5794F70D6429431AB8AF3A7843959701"/>
        <xdr:cNvPicPr>
          <a:picLocks noChangeAspect="1"/>
        </xdr:cNvPicPr>
      </xdr:nvPicPr>
      <xdr:blipFill>
        <a:blip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1595" y="401493355"/>
          <a:ext cx="1400175" cy="1452880"/>
        </a:xfrm>
        <a:prstGeom prst="rect">
          <a:avLst/>
        </a:prstGeom>
      </xdr:spPr>
    </xdr:pic>
  </etc:cellImage>
  <etc:cellImage>
    <xdr:pic>
      <xdr:nvPicPr>
        <xdr:cNvPr id="234" name="ID_BBA2E7A277AE41FEBEE175B9B31D575E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16660" y="403039580"/>
          <a:ext cx="1552575" cy="1318260"/>
        </a:xfrm>
        <a:prstGeom prst="rect">
          <a:avLst/>
        </a:prstGeom>
      </xdr:spPr>
    </xdr:pic>
  </etc:cellImage>
  <etc:cellImage>
    <xdr:pic>
      <xdr:nvPicPr>
        <xdr:cNvPr id="235" name="ID_5413966ABF5A4B6FA5C048B92D5EEBD4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8095" y="404481030"/>
          <a:ext cx="1957705" cy="2233930"/>
        </a:xfrm>
        <a:prstGeom prst="rect">
          <a:avLst/>
        </a:prstGeom>
      </xdr:spPr>
    </xdr:pic>
  </etc:cellImage>
  <etc:cellImage>
    <xdr:pic>
      <xdr:nvPicPr>
        <xdr:cNvPr id="236" name="ID_BB83E7A1C7534E3F960B4227B3F34CE9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8095" y="406865455"/>
          <a:ext cx="1957705" cy="2233930"/>
        </a:xfrm>
        <a:prstGeom prst="rect">
          <a:avLst/>
        </a:prstGeom>
      </xdr:spPr>
    </xdr:pic>
  </etc:cellImage>
  <etc:cellImage>
    <xdr:pic>
      <xdr:nvPicPr>
        <xdr:cNvPr id="238" name="ID_5C7746EC70D240F7A6E8D13F093FB5D9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630" y="411542865"/>
          <a:ext cx="2091690" cy="1097915"/>
        </a:xfrm>
        <a:prstGeom prst="rect">
          <a:avLst/>
        </a:prstGeom>
      </xdr:spPr>
    </xdr:pic>
  </etc:cellImage>
  <etc:cellImage>
    <xdr:pic>
      <xdr:nvPicPr>
        <xdr:cNvPr id="239" name="ID_12A2DEB2FDE647FBA11B26D5339EBF26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630" y="413625665"/>
          <a:ext cx="2091690" cy="1097915"/>
        </a:xfrm>
        <a:prstGeom prst="rect">
          <a:avLst/>
        </a:prstGeom>
      </xdr:spPr>
    </xdr:pic>
  </etc:cellImage>
  <etc:cellImage>
    <xdr:pic>
      <xdr:nvPicPr>
        <xdr:cNvPr id="237" name="ID_0A4ACEC88880417284E22C584D79DA7A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630" y="409606115"/>
          <a:ext cx="2091690" cy="1097915"/>
        </a:xfrm>
        <a:prstGeom prst="rect">
          <a:avLst/>
        </a:prstGeom>
      </xdr:spPr>
    </xdr:pic>
  </etc:cellImage>
  <etc:cellImage>
    <xdr:pic>
      <xdr:nvPicPr>
        <xdr:cNvPr id="240" name="ID_FB64CF95BCD44AD2A0D5CBEBF9366F0A"/>
        <xdr:cNvPicPr>
          <a:picLocks noChangeAspect="1"/>
        </xdr:cNvPicPr>
      </xdr:nvPicPr>
      <xdr:blipFill>
        <a:blip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3800" y="415249360"/>
          <a:ext cx="2117725" cy="1423035"/>
        </a:xfrm>
        <a:prstGeom prst="rect">
          <a:avLst/>
        </a:prstGeom>
      </xdr:spPr>
    </xdr:pic>
  </etc:cellImage>
  <etc:cellImage>
    <xdr:pic>
      <xdr:nvPicPr>
        <xdr:cNvPr id="241" name="ID_C63C1954F0EB4F64A3CFEBCEC5904AC9"/>
        <xdr:cNvPicPr>
          <a:picLocks noChangeAspect="1"/>
        </xdr:cNvPicPr>
      </xdr:nvPicPr>
      <xdr:blipFill>
        <a:blip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417542980"/>
          <a:ext cx="2117725" cy="1423670"/>
        </a:xfrm>
        <a:prstGeom prst="rect">
          <a:avLst/>
        </a:prstGeom>
      </xdr:spPr>
    </xdr:pic>
  </etc:cellImage>
  <etc:cellImage>
    <xdr:pic>
      <xdr:nvPicPr>
        <xdr:cNvPr id="242" name="ID_9C3F8171B9D447DEA35BBB41904325CC"/>
        <xdr:cNvPicPr>
          <a:picLocks noChangeAspect="1"/>
        </xdr:cNvPicPr>
      </xdr:nvPicPr>
      <xdr:blipFill>
        <a:blip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419324155"/>
          <a:ext cx="2099310" cy="1031875"/>
        </a:xfrm>
        <a:prstGeom prst="rect">
          <a:avLst/>
        </a:prstGeom>
      </xdr:spPr>
    </xdr:pic>
  </etc:cellImage>
  <etc:cellImage>
    <xdr:pic>
      <xdr:nvPicPr>
        <xdr:cNvPr id="243" name="ID_6341C8EDC8F44B1C9458E505EBB16537"/>
        <xdr:cNvPicPr>
          <a:picLocks noChangeAspect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30655" y="421347900"/>
          <a:ext cx="956945" cy="939800"/>
        </a:xfrm>
        <a:prstGeom prst="rect">
          <a:avLst/>
        </a:prstGeom>
      </xdr:spPr>
    </xdr:pic>
  </etc:cellImage>
  <etc:cellImage>
    <xdr:pic>
      <xdr:nvPicPr>
        <xdr:cNvPr id="245" name="ID_B37C51A96D6A4D528033C6E1498E802A"/>
        <xdr:cNvPicPr>
          <a:picLocks noChangeAspect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25245" y="424169840"/>
          <a:ext cx="535940" cy="1021080"/>
        </a:xfrm>
        <a:prstGeom prst="rect">
          <a:avLst/>
        </a:prstGeom>
      </xdr:spPr>
    </xdr:pic>
  </etc:cellImage>
  <etc:cellImage>
    <xdr:pic>
      <xdr:nvPicPr>
        <xdr:cNvPr id="244" name="ID_9EC2FF5A7D814466A6B0B13904263EE7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0485" y="422771570"/>
          <a:ext cx="572135" cy="940435"/>
        </a:xfrm>
        <a:prstGeom prst="rect">
          <a:avLst/>
        </a:prstGeom>
      </xdr:spPr>
    </xdr:pic>
  </etc:cellImage>
  <etc:cellImage>
    <xdr:pic>
      <xdr:nvPicPr>
        <xdr:cNvPr id="246" name="ID_68FB59DE9EF245729185079D4A378904"/>
        <xdr:cNvPicPr>
          <a:picLocks noChangeAspect="1"/>
        </xdr:cNvPicPr>
      </xdr:nvPicPr>
      <xdr:blipFill>
        <a:blip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425832905"/>
          <a:ext cx="2117725" cy="1423670"/>
        </a:xfrm>
        <a:prstGeom prst="rect">
          <a:avLst/>
        </a:prstGeom>
      </xdr:spPr>
    </xdr:pic>
  </etc:cellImage>
  <etc:cellImage>
    <xdr:pic>
      <xdr:nvPicPr>
        <xdr:cNvPr id="247" name="ID_E3DF71E994014B44BDDA0CC045D21A05"/>
        <xdr:cNvPicPr>
          <a:picLocks noChangeAspect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5720" y="427776640"/>
          <a:ext cx="495935" cy="944880"/>
        </a:xfrm>
        <a:prstGeom prst="rect">
          <a:avLst/>
        </a:prstGeom>
      </xdr:spPr>
    </xdr:pic>
  </etc:cellImage>
  <etc:cellImage>
    <xdr:pic>
      <xdr:nvPicPr>
        <xdr:cNvPr id="249" name="ID_AEA42F8C434C4BB7B130D812442C5CBA"/>
        <xdr:cNvPicPr>
          <a:picLocks noChangeAspect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431144045"/>
          <a:ext cx="1376045" cy="2261235"/>
        </a:xfrm>
        <a:prstGeom prst="rect">
          <a:avLst/>
        </a:prstGeom>
      </xdr:spPr>
    </xdr:pic>
  </etc:cellImage>
  <etc:cellImage>
    <xdr:pic>
      <xdr:nvPicPr>
        <xdr:cNvPr id="250" name="ID_DF6C52BE597048DDAD052F036DDF07E8"/>
        <xdr:cNvPicPr>
          <a:picLocks noChangeAspect="1"/>
        </xdr:cNvPicPr>
      </xdr:nvPicPr>
      <xdr:blipFill>
        <a:blip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433725955"/>
          <a:ext cx="1546860" cy="2598420"/>
        </a:xfrm>
        <a:prstGeom prst="rect">
          <a:avLst/>
        </a:prstGeom>
      </xdr:spPr>
    </xdr:pic>
  </etc:cellImage>
  <etc:cellImage>
    <xdr:pic>
      <xdr:nvPicPr>
        <xdr:cNvPr id="251" name="ID_8A958900D4214775BBF6793F63A7763F"/>
        <xdr:cNvPicPr>
          <a:picLocks noChangeAspect="1"/>
        </xdr:cNvPicPr>
      </xdr:nvPicPr>
      <xdr:blipFill>
        <a:blip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05890" y="436556785"/>
          <a:ext cx="1252855" cy="1641475"/>
        </a:xfrm>
        <a:prstGeom prst="rect">
          <a:avLst/>
        </a:prstGeom>
      </xdr:spPr>
    </xdr:pic>
  </etc:cellImage>
  <etc:cellImage>
    <xdr:pic>
      <xdr:nvPicPr>
        <xdr:cNvPr id="252" name="ID_053D8665FEF54D83BE41886DC812723C"/>
        <xdr:cNvPicPr>
          <a:picLocks noChangeAspect="1"/>
        </xdr:cNvPicPr>
      </xdr:nvPicPr>
      <xdr:blipFill>
        <a:blip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1595" y="438326530"/>
          <a:ext cx="1400175" cy="1452880"/>
        </a:xfrm>
        <a:prstGeom prst="rect">
          <a:avLst/>
        </a:prstGeom>
      </xdr:spPr>
    </xdr:pic>
  </etc:cellImage>
  <etc:cellImage>
    <xdr:pic>
      <xdr:nvPicPr>
        <xdr:cNvPr id="253" name="ID_56B88E4070B342FC91B24B874FF54C4E"/>
        <xdr:cNvPicPr>
          <a:picLocks noChangeAspect="1"/>
        </xdr:cNvPicPr>
      </xdr:nvPicPr>
      <xdr:blipFill>
        <a:blip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439870215"/>
          <a:ext cx="1551305" cy="1522730"/>
        </a:xfrm>
        <a:prstGeom prst="rect">
          <a:avLst/>
        </a:prstGeom>
      </xdr:spPr>
    </xdr:pic>
  </etc:cellImage>
  <etc:cellImage>
    <xdr:pic>
      <xdr:nvPicPr>
        <xdr:cNvPr id="254" name="ID_F41983ADEE8E4B708555E6380B165595"/>
        <xdr:cNvPicPr>
          <a:picLocks noChangeAspect="1"/>
        </xdr:cNvPicPr>
      </xdr:nvPicPr>
      <xdr:blipFill>
        <a:blip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83030" y="441566935"/>
          <a:ext cx="1564005" cy="1619885"/>
        </a:xfrm>
        <a:prstGeom prst="rect">
          <a:avLst/>
        </a:prstGeom>
      </xdr:spPr>
    </xdr:pic>
  </etc:cellImage>
  <etc:cellImage>
    <xdr:pic>
      <xdr:nvPicPr>
        <xdr:cNvPr id="256" name="ID_8F7FD88D16004F2985681754955A3D77"/>
        <xdr:cNvPicPr>
          <a:picLocks noChangeAspect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444976885"/>
          <a:ext cx="1125855" cy="1851660"/>
        </a:xfrm>
        <a:prstGeom prst="rect">
          <a:avLst/>
        </a:prstGeom>
      </xdr:spPr>
    </xdr:pic>
  </etc:cellImage>
  <etc:cellImage>
    <xdr:pic>
      <xdr:nvPicPr>
        <xdr:cNvPr id="257" name="ID_679EC69FD1A0404CB7652F532B1765F5"/>
        <xdr:cNvPicPr>
          <a:picLocks noChangeAspect="1"/>
        </xdr:cNvPicPr>
      </xdr:nvPicPr>
      <xdr:blipFill>
        <a:blip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447273680"/>
          <a:ext cx="1546860" cy="2598420"/>
        </a:xfrm>
        <a:prstGeom prst="rect">
          <a:avLst/>
        </a:prstGeom>
      </xdr:spPr>
    </xdr:pic>
  </etc:cellImage>
  <etc:cellImage>
    <xdr:pic>
      <xdr:nvPicPr>
        <xdr:cNvPr id="258" name="ID_26B35B5ECB38488288320C60A7E2C48E"/>
        <xdr:cNvPicPr>
          <a:picLocks noChangeAspect="1"/>
        </xdr:cNvPicPr>
      </xdr:nvPicPr>
      <xdr:blipFill>
        <a:blip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450216270"/>
          <a:ext cx="1409065" cy="1845945"/>
        </a:xfrm>
        <a:prstGeom prst="rect">
          <a:avLst/>
        </a:prstGeom>
      </xdr:spPr>
    </xdr:pic>
  </etc:cellImage>
  <etc:cellImage>
    <xdr:pic>
      <xdr:nvPicPr>
        <xdr:cNvPr id="259" name="ID_CF79991E7BAB4A078F57A82173670C19"/>
        <xdr:cNvPicPr>
          <a:picLocks noChangeAspect="1"/>
        </xdr:cNvPicPr>
      </xdr:nvPicPr>
      <xdr:blipFill>
        <a:blip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452271765"/>
          <a:ext cx="1551305" cy="1522730"/>
        </a:xfrm>
        <a:prstGeom prst="rect">
          <a:avLst/>
        </a:prstGeom>
      </xdr:spPr>
    </xdr:pic>
  </etc:cellImage>
  <etc:cellImage>
    <xdr:pic>
      <xdr:nvPicPr>
        <xdr:cNvPr id="260" name="ID_61778ED708834D7EB668476B3F9C77A4"/>
        <xdr:cNvPicPr>
          <a:picLocks noChangeAspect="1"/>
        </xdr:cNvPicPr>
      </xdr:nvPicPr>
      <xdr:blipFill>
        <a:blip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453833230"/>
          <a:ext cx="1520825" cy="1580515"/>
        </a:xfrm>
        <a:prstGeom prst="rect">
          <a:avLst/>
        </a:prstGeom>
      </xdr:spPr>
    </xdr:pic>
  </etc:cellImage>
  <etc:cellImage>
    <xdr:pic>
      <xdr:nvPicPr>
        <xdr:cNvPr id="261" name="ID_81D9D8AD5B004AC5AA63E1D457C4F779"/>
        <xdr:cNvPicPr>
          <a:picLocks noChangeAspect="1"/>
        </xdr:cNvPicPr>
      </xdr:nvPicPr>
      <xdr:blipFill>
        <a:blip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455501375"/>
          <a:ext cx="1541780" cy="1891665"/>
        </a:xfrm>
        <a:prstGeom prst="rect">
          <a:avLst/>
        </a:prstGeom>
      </xdr:spPr>
    </xdr:pic>
  </etc:cellImage>
  <etc:cellImage>
    <xdr:pic>
      <xdr:nvPicPr>
        <xdr:cNvPr id="262" name="ID_F225F85B289446CF8976E4E40306B61C"/>
        <xdr:cNvPicPr>
          <a:picLocks noChangeAspect="1"/>
        </xdr:cNvPicPr>
      </xdr:nvPicPr>
      <xdr:blipFill>
        <a:blip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457788010"/>
          <a:ext cx="1541780" cy="1891665"/>
        </a:xfrm>
        <a:prstGeom prst="rect">
          <a:avLst/>
        </a:prstGeom>
      </xdr:spPr>
    </xdr:pic>
  </etc:cellImage>
  <etc:cellImage>
    <xdr:pic>
      <xdr:nvPicPr>
        <xdr:cNvPr id="263" name="ID_C6C07F91210846DA95C5D3937C4EB9AD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630" y="460173705"/>
          <a:ext cx="2091690" cy="1097915"/>
        </a:xfrm>
        <a:prstGeom prst="rect">
          <a:avLst/>
        </a:prstGeom>
      </xdr:spPr>
    </xdr:pic>
  </etc:cellImage>
  <etc:cellImage>
    <xdr:pic>
      <xdr:nvPicPr>
        <xdr:cNvPr id="264" name="ID_6680676AB2D24422A60F1F6E0DA7D79C"/>
        <xdr:cNvPicPr>
          <a:picLocks noChangeAspect="1"/>
        </xdr:cNvPicPr>
      </xdr:nvPicPr>
      <xdr:blipFill>
        <a:blip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462243805"/>
          <a:ext cx="2117725" cy="1423670"/>
        </a:xfrm>
        <a:prstGeom prst="rect">
          <a:avLst/>
        </a:prstGeom>
      </xdr:spPr>
    </xdr:pic>
  </etc:cellImage>
  <etc:cellImage>
    <xdr:pic>
      <xdr:nvPicPr>
        <xdr:cNvPr id="265" name="ID_F3FAE12EBE564BFB9F20D047A8837456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595" y="464197065"/>
          <a:ext cx="1552575" cy="1318260"/>
        </a:xfrm>
        <a:prstGeom prst="rect">
          <a:avLst/>
        </a:prstGeom>
      </xdr:spPr>
    </xdr:pic>
  </etc:cellImage>
  <etc:cellImage>
    <xdr:pic>
      <xdr:nvPicPr>
        <xdr:cNvPr id="267" name="ID_C967E9E835F645F6B787B5F512D5FA8F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630" y="468524590"/>
          <a:ext cx="2091690" cy="1097915"/>
        </a:xfrm>
        <a:prstGeom prst="rect">
          <a:avLst/>
        </a:prstGeom>
      </xdr:spPr>
    </xdr:pic>
  </etc:cellImage>
  <etc:cellImage>
    <xdr:pic>
      <xdr:nvPicPr>
        <xdr:cNvPr id="266" name="ID_00D0E80FFCAF405482B7057F7026ADD8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630" y="466587840"/>
          <a:ext cx="2091690" cy="1097915"/>
        </a:xfrm>
        <a:prstGeom prst="rect">
          <a:avLst/>
        </a:prstGeom>
      </xdr:spPr>
    </xdr:pic>
  </etc:cellImage>
  <etc:cellImage>
    <xdr:pic>
      <xdr:nvPicPr>
        <xdr:cNvPr id="278" name="ID_B50EE31C78B04898A9835EEEF6BFC276" descr="C:\Users\ADMINI~1\AppData\Local\Temp\ksohtml\clip_cell_image3.png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14155420" y="475835345"/>
          <a:ext cx="1295400" cy="9220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7" name="ID_C67C4D9DCE344D1198DDB2F2BDBA36B9" descr="C:\Users\ADMINI~1\AppData\Local\Temp\ksohtml\clip_cell_image50.png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4648180" y="477679385"/>
          <a:ext cx="717550" cy="1155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4" name="ID_AC68924ED31B42AAAF8F88A54C0B4A6D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7960" y="479506280"/>
          <a:ext cx="1621155" cy="1850390"/>
        </a:xfrm>
        <a:prstGeom prst="rect">
          <a:avLst/>
        </a:prstGeom>
      </xdr:spPr>
    </xdr:pic>
  </etc:cellImage>
  <etc:cellImage>
    <xdr:pic>
      <xdr:nvPicPr>
        <xdr:cNvPr id="24" name="ID_8EBEC5E059F54F64BC8B0E226E09CB1C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16622395" y="177264060"/>
          <a:ext cx="1304925" cy="933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2987E476A682405AB4702C2BD6925ACD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38575" y="265353165"/>
          <a:ext cx="939800" cy="1558290"/>
        </a:xfrm>
        <a:prstGeom prst="rect">
          <a:avLst/>
        </a:prstGeom>
      </xdr:spPr>
    </xdr:pic>
  </etc:cellImage>
  <etc:cellImage>
    <xdr:pic>
      <xdr:nvPicPr>
        <xdr:cNvPr id="44" name="ID_4797110F0A714ECC969A7B8B41EB4AC4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6396335" y="336463005"/>
          <a:ext cx="1771650" cy="1066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" name="ID_C52D4E7AE3674C0C86DEBBCAB0A5CBE1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16455390" y="363891195"/>
          <a:ext cx="1485900" cy="1066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" name="ID_3CE267E676774EDA8F5E6A1447ED181A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16515715" y="408054810"/>
          <a:ext cx="1485900" cy="1066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" name="ID_02EECD0FA423489F9156862A6E94EADD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16253460" y="854710"/>
          <a:ext cx="2171700" cy="4533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" name="ID_199EEEE2AB354F679BBB2B0330A63876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16289020" y="107695365"/>
          <a:ext cx="1943100" cy="1371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" name="ID_FDDC2EC775894CEE85821A75EAEFAB2D"/>
        <xdr:cNvPicPr>
          <a:picLocks noChangeAspect="1"/>
        </xdr:cNvPicPr>
      </xdr:nvPicPr>
      <xdr:blipFill>
        <a:blip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98265" y="109563535"/>
          <a:ext cx="1264920" cy="746760"/>
        </a:xfrm>
        <a:prstGeom prst="rect">
          <a:avLst/>
        </a:prstGeom>
      </xdr:spPr>
    </xdr:pic>
  </etc:cellImage>
  <etc:cellImage>
    <xdr:pic>
      <xdr:nvPicPr>
        <xdr:cNvPr id="60" name="ID_A53BC26CD3014E03B73A6AEABF1EDA72" descr="20d51f4a82d6f5518219c415545a0d0c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20046950" y="669925"/>
          <a:ext cx="2502535" cy="195516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<sst xmlns="http://schemas.openxmlformats.org/spreadsheetml/2006/main" count="1258" uniqueCount="388">
  <si>
    <t>序号</t>
  </si>
  <si>
    <t>房间号</t>
  </si>
  <si>
    <t>产品名称</t>
  </si>
  <si>
    <t>规格型号</t>
  </si>
  <si>
    <t>相关参数</t>
  </si>
  <si>
    <t>数量</t>
  </si>
  <si>
    <t>单位</t>
  </si>
  <si>
    <t>参考</t>
  </si>
  <si>
    <t>1F-101</t>
  </si>
  <si>
    <t>全钢边台</t>
  </si>
  <si>
    <t>7500*750*850mm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</si>
  <si>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台面：采用</t>
    </r>
    <r>
      <rPr>
        <sz val="12"/>
        <rFont val="Times New Roman"/>
        <charset val="204"/>
      </rPr>
      <t xml:space="preserve"> 20mm </t>
    </r>
    <r>
      <rPr>
        <sz val="12"/>
        <rFont val="宋体"/>
        <charset val="204"/>
      </rPr>
      <t>厚一体成型高温烧制实验室专用陶瓷台面，见截面采用黑色坯体经高温一体烧结而成，台面表面耐高温、耐腐蚀、耐磨、不脱色、不变色、美观大方；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柜体：全部采用</t>
    </r>
    <r>
      <rPr>
        <sz val="12"/>
        <rFont val="Times New Roman"/>
        <charset val="204"/>
      </rPr>
      <t xml:space="preserve"> 0.8mm </t>
    </r>
    <r>
      <rPr>
        <sz val="12"/>
        <rFont val="宋体"/>
        <charset val="204"/>
      </rPr>
      <t>电解钢板，材料本身需具有防锈能力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耐刮耐磨擦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不会锈蚀，美观、环保、易清洁；</t>
    </r>
    <r>
      <rPr>
        <sz val="12"/>
        <rFont val="Times New Roman"/>
        <charset val="204"/>
      </rPr>
      <t xml:space="preserve">                                                        
3.</t>
    </r>
    <r>
      <rPr>
        <sz val="12"/>
        <rFont val="宋体"/>
        <charset val="204"/>
      </rPr>
      <t>柜门：采用双层扣件式结构，无螺丝及焊点外漏；拉手均采用双层一体化折弯成型工艺制作一字型鹅颈拉手，不允许有螺丝连接及焊接，柜体内部带一块可调节层板，柜门铰链采用优质缓冲阻尼铰链；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抽屉：抽屉拉手均采用双层一体化折弯成型工艺制作一字型鹅颈拉手，不允许有螺丝连接及焊接，抽屉滑轨采用阻尼三节滑轨；</t>
    </r>
    <r>
      <rPr>
        <sz val="12"/>
        <rFont val="Times New Roman"/>
        <charset val="204"/>
      </rPr>
      <t xml:space="preserve">                                     
5.</t>
    </r>
    <r>
      <rPr>
        <sz val="12"/>
        <rFont val="宋体"/>
        <charset val="204"/>
      </rPr>
      <t>喷涂：采用热固性抗菌粉末涂料喷涂，颜色可根据需方要求，设计具有外观新颖、简洁</t>
    </r>
    <r>
      <rPr>
        <sz val="12"/>
        <rFont val="Times New Roman"/>
        <charset val="204"/>
      </rPr>
      <t>;
6.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</t>
    </r>
    <r>
      <rPr>
        <sz val="12"/>
        <rFont val="Times New Roman"/>
        <charset val="204"/>
      </rPr>
      <t>;
7.</t>
    </r>
    <r>
      <rPr>
        <sz val="12"/>
        <rFont val="宋体"/>
        <charset val="204"/>
      </rPr>
      <t>颜色：面材至少提供</t>
    </r>
    <r>
      <rPr>
        <sz val="12"/>
        <rFont val="Times New Roman"/>
        <charset val="204"/>
      </rPr>
      <t>2</t>
    </r>
    <r>
      <rPr>
        <sz val="12"/>
        <rFont val="宋体"/>
        <charset val="204"/>
      </rPr>
      <t>种及以上颜色作为参考。</t>
    </r>
  </si>
  <si>
    <t>组</t>
  </si>
  <si>
    <t>4300*750*850mm</t>
  </si>
  <si>
    <r>
      <rPr>
        <sz val="12"/>
        <rFont val="Times New Roman"/>
        <charset val="204"/>
      </rPr>
      <t xml:space="preserve">1.  </t>
    </r>
    <r>
      <rPr>
        <sz val="12"/>
        <rFont val="宋体"/>
        <charset val="204"/>
      </rPr>
      <t>台面：采用</t>
    </r>
    <r>
      <rPr>
        <sz val="12"/>
        <rFont val="Times New Roman"/>
        <charset val="204"/>
      </rPr>
      <t xml:space="preserve"> 20mm </t>
    </r>
    <r>
      <rPr>
        <sz val="12"/>
        <rFont val="宋体"/>
        <charset val="204"/>
      </rPr>
      <t>厚一体成型高温烧制实验室专用陶瓷台面，见截面采用黑色坯体经高温一体烧结而成，台面表面耐高温、耐腐蚀、耐磨、不脱色、不变色、美观大方；</t>
    </r>
    <r>
      <rPr>
        <sz val="12"/>
        <rFont val="Times New Roman"/>
        <charset val="204"/>
      </rPr>
      <t xml:space="preserve"> 
2.</t>
    </r>
    <r>
      <rPr>
        <sz val="12"/>
        <rFont val="宋体"/>
        <charset val="204"/>
      </rPr>
      <t>柜体：全部采用</t>
    </r>
    <r>
      <rPr>
        <sz val="12"/>
        <rFont val="Times New Roman"/>
        <charset val="204"/>
      </rPr>
      <t xml:space="preserve"> 0.8mm </t>
    </r>
    <r>
      <rPr>
        <sz val="12"/>
        <rFont val="宋体"/>
        <charset val="204"/>
      </rPr>
      <t>电解钢板，材料本身需具有防锈能力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耐刮耐磨擦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不会锈蚀，美观、环保、易清洁；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柜门：采用双层扣件式结构，无螺丝及焊点外漏；拉手均采用双层一体化折弯成型工艺制作一字型鹅颈拉手，不允许有螺丝连接及焊接，柜体内部带一块可调节层板，柜门铰链采用优质缓冲阻尼铰链；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抽屉：抽屉拉手均采用双层一体化折弯成型工艺制作一字型鹅颈拉手，不允许有螺丝连接及焊接，抽屉滑轨采用阻尼三节滑轨；</t>
    </r>
    <r>
      <rPr>
        <sz val="12"/>
        <rFont val="Times New Roman"/>
        <charset val="204"/>
      </rPr>
      <t xml:space="preserve">
5.</t>
    </r>
    <r>
      <rPr>
        <sz val="12"/>
        <rFont val="宋体"/>
        <charset val="204"/>
      </rPr>
      <t>喷涂：采用热固性抗菌粉末涂料喷涂，颜色可根据需方要求，设计具有外观新颖、简洁</t>
    </r>
    <r>
      <rPr>
        <sz val="12"/>
        <rFont val="Times New Roman"/>
        <charset val="204"/>
      </rPr>
      <t>;
6.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</t>
    </r>
    <r>
      <rPr>
        <sz val="12"/>
        <rFont val="Times New Roman"/>
        <charset val="204"/>
      </rPr>
      <t>;
7.</t>
    </r>
    <r>
      <rPr>
        <sz val="12"/>
        <rFont val="宋体"/>
        <charset val="204"/>
      </rPr>
      <t>颜色：面材至少提供</t>
    </r>
    <r>
      <rPr>
        <sz val="12"/>
        <rFont val="Times New Roman"/>
        <charset val="204"/>
      </rPr>
      <t>2</t>
    </r>
    <r>
      <rPr>
        <sz val="12"/>
        <rFont val="宋体"/>
        <charset val="204"/>
      </rPr>
      <t>种及以上颜色作为参考。</t>
    </r>
  </si>
  <si>
    <t>全钢转角台</t>
  </si>
  <si>
    <t>1000*1000*850mm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</si>
  <si>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台面：采用</t>
    </r>
    <r>
      <rPr>
        <sz val="12"/>
        <rFont val="Times New Roman"/>
        <charset val="204"/>
      </rPr>
      <t xml:space="preserve"> 20mm </t>
    </r>
    <r>
      <rPr>
        <sz val="12"/>
        <rFont val="宋体"/>
        <charset val="204"/>
      </rPr>
      <t>厚一体成型高温烧制实验室专用陶瓷台面，见截面采用黑色坯体经高温一体烧结而成，台面表面耐高温、耐腐蚀、耐磨、不脱色、不变色、美观大方；</t>
    </r>
    <r>
      <rPr>
        <sz val="12"/>
        <rFont val="Times New Roman"/>
        <charset val="204"/>
      </rPr>
      <t xml:space="preserve">   
2.</t>
    </r>
    <r>
      <rPr>
        <sz val="12"/>
        <rFont val="宋体"/>
        <charset val="204"/>
      </rPr>
      <t>柜体：全部采用</t>
    </r>
    <r>
      <rPr>
        <sz val="12"/>
        <rFont val="Times New Roman"/>
        <charset val="204"/>
      </rPr>
      <t xml:space="preserve"> 0.8mm </t>
    </r>
    <r>
      <rPr>
        <sz val="12"/>
        <rFont val="宋体"/>
        <charset val="204"/>
      </rPr>
      <t>电解钢板，材料本身需具有防锈能力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耐刮耐磨擦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不会锈蚀，美观、环保、易清洁；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柜门：采用双层扣件式结构，无螺丝及焊点外漏；拉手均采用双层一体化折弯成型工艺制作一字型鹅颈拉手，不允许有螺丝连接及焊接，柜体内部带一块可调节层板，柜门铰链采用优质缓冲阻尼铰链；</t>
    </r>
    <r>
      <rPr>
        <sz val="12"/>
        <rFont val="Times New Roman"/>
        <charset val="204"/>
      </rPr>
      <t xml:space="preserve">                                                  
4.</t>
    </r>
    <r>
      <rPr>
        <sz val="12"/>
        <rFont val="宋体"/>
        <charset val="204"/>
      </rPr>
      <t>抽屉：抽屉拉手均采用双层一体化折弯成型工艺制作一字型鹅颈拉手，不允许有螺丝连接及焊接，抽屉滑轨采用阻尼三节滑轨；</t>
    </r>
    <r>
      <rPr>
        <sz val="12"/>
        <rFont val="Times New Roman"/>
        <charset val="204"/>
      </rPr>
      <t xml:space="preserve">                                     
5.</t>
    </r>
    <r>
      <rPr>
        <sz val="12"/>
        <rFont val="宋体"/>
        <charset val="204"/>
      </rPr>
      <t>喷涂：采用热固性抗菌粉末涂料喷涂，颜色可根据需方要求，设计具有外观新颖、简洁</t>
    </r>
    <r>
      <rPr>
        <sz val="12"/>
        <rFont val="Times New Roman"/>
        <charset val="204"/>
      </rPr>
      <t>;
6.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</t>
    </r>
    <r>
      <rPr>
        <sz val="12"/>
        <rFont val="Times New Roman"/>
        <charset val="204"/>
      </rPr>
      <t>;
7.</t>
    </r>
    <r>
      <rPr>
        <sz val="12"/>
        <rFont val="宋体"/>
        <charset val="204"/>
      </rPr>
      <t>颜色：面材至少提供</t>
    </r>
    <r>
      <rPr>
        <sz val="12"/>
        <rFont val="Times New Roman"/>
        <charset val="204"/>
      </rPr>
      <t>2</t>
    </r>
    <r>
      <rPr>
        <sz val="12"/>
        <rFont val="宋体"/>
        <charset val="204"/>
      </rPr>
      <t>种及以上颜色作为参考。</t>
    </r>
  </si>
  <si>
    <t>台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</si>
  <si>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台面：采用</t>
    </r>
    <r>
      <rPr>
        <sz val="12"/>
        <rFont val="Times New Roman"/>
        <charset val="204"/>
      </rPr>
      <t xml:space="preserve"> 20mm </t>
    </r>
    <r>
      <rPr>
        <sz val="12"/>
        <rFont val="宋体"/>
        <charset val="204"/>
      </rPr>
      <t>厚一体成型高温烧制实验室专用陶瓷台面，见截面采用黑色坯体经高温一体烧结而成，台面表面耐高温、耐腐蚀、耐磨、不脱色、不变色、美观大方；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柜体：全部采用</t>
    </r>
    <r>
      <rPr>
        <sz val="12"/>
        <rFont val="Times New Roman"/>
        <charset val="204"/>
      </rPr>
      <t xml:space="preserve"> 0.8mm </t>
    </r>
    <r>
      <rPr>
        <sz val="12"/>
        <rFont val="宋体"/>
        <charset val="204"/>
      </rPr>
      <t>电解钢板，材料本身需具有防锈能力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耐刮耐磨擦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不会锈蚀，美观、环保、易清洁；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柜门：采用双层扣件式结构，无螺丝及焊点外漏；拉手均采用双层一体化折弯成型工艺制作一字型鹅颈拉手，不允许有螺丝连接及焊接，柜体内部带一块可调节层板，柜门铰链采用优质缓冲阻尼铰链；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抽屉：抽屉拉手均采用双层一体化折弯成型工艺制作一字型鹅颈拉手，不允许有螺丝连接及焊接，抽屉滑轨采用阻尼三节滑轨；</t>
    </r>
    <r>
      <rPr>
        <sz val="12"/>
        <rFont val="Times New Roman"/>
        <charset val="204"/>
      </rPr>
      <t xml:space="preserve">
5.</t>
    </r>
    <r>
      <rPr>
        <sz val="12"/>
        <rFont val="宋体"/>
        <charset val="204"/>
      </rPr>
      <t>喷涂：采用热固性抗菌粉末涂料喷涂，颜色可根据需方要求，设计具有外观新颖、简洁</t>
    </r>
    <r>
      <rPr>
        <sz val="12"/>
        <rFont val="Times New Roman"/>
        <charset val="204"/>
      </rPr>
      <t>;
6.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</t>
    </r>
    <r>
      <rPr>
        <sz val="12"/>
        <rFont val="Times New Roman"/>
        <charset val="204"/>
      </rPr>
      <t>;
7.</t>
    </r>
    <r>
      <rPr>
        <sz val="12"/>
        <rFont val="宋体"/>
        <charset val="204"/>
      </rPr>
      <t>颜色：面材至少提供</t>
    </r>
    <r>
      <rPr>
        <sz val="12"/>
        <rFont val="Times New Roman"/>
        <charset val="204"/>
      </rPr>
      <t>2</t>
    </r>
    <r>
      <rPr>
        <sz val="12"/>
        <rFont val="宋体"/>
        <charset val="204"/>
      </rPr>
      <t>种及以上颜色作为参考。</t>
    </r>
  </si>
  <si>
    <r>
      <rPr>
        <sz val="12"/>
        <rFont val="Times New Roman"/>
        <charset val="134"/>
      </rPr>
      <t xml:space="preserve">1F-SPF </t>
    </r>
    <r>
      <rPr>
        <sz val="12"/>
        <rFont val="宋体"/>
        <charset val="134"/>
      </rPr>
      <t>级饲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料存放间</t>
    </r>
  </si>
  <si>
    <t>货架</t>
  </si>
  <si>
    <t>1500*500*2000mm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</si>
  <si>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材料：全部采用优质冷轧板钢板，立柱</t>
    </r>
    <r>
      <rPr>
        <sz val="12"/>
        <rFont val="Times New Roman"/>
        <charset val="204"/>
      </rPr>
      <t>1.2mm</t>
    </r>
    <r>
      <rPr>
        <sz val="12"/>
        <rFont val="宋体"/>
        <charset val="204"/>
      </rPr>
      <t>，横截面为</t>
    </r>
    <r>
      <rPr>
        <sz val="12"/>
        <rFont val="Times New Roman"/>
        <charset val="204"/>
      </rPr>
      <t>40*80mm</t>
    </r>
    <r>
      <rPr>
        <sz val="12"/>
        <rFont val="宋体"/>
        <charset val="204"/>
      </rPr>
      <t>，拉撑</t>
    </r>
    <r>
      <rPr>
        <sz val="12"/>
        <rFont val="Times New Roman"/>
        <charset val="204"/>
      </rPr>
      <t>1.0mm</t>
    </r>
    <r>
      <rPr>
        <sz val="12"/>
        <rFont val="宋体"/>
        <charset val="204"/>
      </rPr>
      <t>，截面为</t>
    </r>
    <r>
      <rPr>
        <sz val="12"/>
        <rFont val="Times New Roman"/>
        <charset val="204"/>
      </rPr>
      <t>30*60mm</t>
    </r>
    <r>
      <rPr>
        <sz val="12"/>
        <rFont val="宋体"/>
        <charset val="204"/>
      </rPr>
      <t>，隔板</t>
    </r>
    <r>
      <rPr>
        <sz val="12"/>
        <rFont val="Times New Roman"/>
        <charset val="204"/>
      </rPr>
      <t>0.8mm</t>
    </r>
    <r>
      <rPr>
        <sz val="12"/>
        <rFont val="宋体"/>
        <charset val="204"/>
      </rPr>
      <t>；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结构：可任意组装，每组共四层，隔板可上下调节；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喷涂及颜色：表面经酸洗、陶化等十二工位防锈处理，采用亚光白色环保型粉末静电喷涂；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</si>
  <si>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2000*500*2000mm</t>
  </si>
  <si>
    <t>1F-维修间</t>
  </si>
  <si>
    <t>2F-洗衣房</t>
  </si>
  <si>
    <t>不锈钢水池（大）</t>
  </si>
  <si>
    <t>1200*800*800mm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</si>
  <si>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全部采用</t>
    </r>
    <r>
      <rPr>
        <sz val="12"/>
        <rFont val="Times New Roman"/>
        <charset val="204"/>
      </rPr>
      <t xml:space="preserve"> 304 </t>
    </r>
    <r>
      <rPr>
        <sz val="12"/>
        <rFont val="宋体"/>
        <charset val="204"/>
      </rPr>
      <t>不锈钢板材质，水槽及台面部分采用</t>
    </r>
    <r>
      <rPr>
        <sz val="12"/>
        <rFont val="Times New Roman"/>
        <charset val="204"/>
      </rPr>
      <t xml:space="preserve"> 1.2mm304 </t>
    </r>
    <r>
      <rPr>
        <sz val="12"/>
        <rFont val="宋体"/>
        <charset val="204"/>
      </rPr>
      <t>不锈钢板，其他采用</t>
    </r>
    <r>
      <rPr>
        <sz val="12"/>
        <rFont val="Times New Roman"/>
        <charset val="204"/>
      </rPr>
      <t xml:space="preserve">1.0mm304 </t>
    </r>
    <r>
      <rPr>
        <sz val="12"/>
        <rFont val="宋体"/>
        <charset val="204"/>
      </rPr>
      <t>不锈钢板；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踢脚线内缩</t>
    </r>
    <r>
      <rPr>
        <sz val="12"/>
        <rFont val="Times New Roman"/>
        <charset val="204"/>
      </rPr>
      <t xml:space="preserve"> 100mm</t>
    </r>
    <r>
      <rPr>
        <sz val="12"/>
        <rFont val="宋体"/>
        <charset val="204"/>
      </rPr>
      <t>，隐藏式不锈钢门轴结构，柜门带磁吸；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后补挡水立挡板</t>
    </r>
    <r>
      <rPr>
        <sz val="12"/>
        <rFont val="Times New Roman"/>
        <charset val="204"/>
      </rPr>
      <t xml:space="preserve"> 100mm </t>
    </r>
    <r>
      <rPr>
        <sz val="12"/>
        <rFont val="宋体"/>
        <charset val="204"/>
      </rPr>
      <t>高、水龙头（普通冷热、感应或脚踏），配置配套进水管及出水管；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整体采用氩弧焊焊接工艺焊接</t>
    </r>
    <r>
      <rPr>
        <sz val="12"/>
        <rFont val="Times New Roman"/>
        <charset val="204"/>
      </rPr>
      <t>;
5.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</si>
  <si>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不锈钢操作桌</t>
  </si>
  <si>
    <t>2250*700*850mm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</si>
  <si>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.框架式双层设计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满焊工艺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下层离地</t>
    </r>
    <r>
      <rPr>
        <sz val="12"/>
        <rFont val="Times New Roman"/>
        <charset val="204"/>
      </rPr>
      <t xml:space="preserve"> 20cm</t>
    </r>
    <r>
      <rPr>
        <sz val="12"/>
        <rFont val="宋体"/>
        <charset val="204"/>
      </rPr>
      <t>。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.材质：框架由</t>
    </r>
    <r>
      <rPr>
        <sz val="12"/>
        <rFont val="Times New Roman"/>
        <charset val="204"/>
      </rPr>
      <t xml:space="preserve"> 38mm×38mm</t>
    </r>
    <r>
      <rPr>
        <sz val="12"/>
        <rFont val="宋体"/>
        <charset val="204"/>
      </rPr>
      <t>、壁厚</t>
    </r>
    <r>
      <rPr>
        <sz val="12"/>
        <rFont val="Times New Roman"/>
        <charset val="204"/>
      </rPr>
      <t xml:space="preserve"> 1.0mm </t>
    </r>
    <r>
      <rPr>
        <sz val="12"/>
        <rFont val="宋体"/>
        <charset val="204"/>
      </rPr>
      <t>的不锈钢方管整体焊接，结构稳固，刚性强；台面为</t>
    </r>
    <r>
      <rPr>
        <sz val="12"/>
        <rFont val="Times New Roman"/>
        <charset val="204"/>
      </rPr>
      <t xml:space="preserve"> 1.0mm </t>
    </r>
    <r>
      <rPr>
        <sz val="12"/>
        <rFont val="宋体"/>
        <charset val="204"/>
      </rPr>
      <t>厚</t>
    </r>
    <r>
      <rPr>
        <sz val="12"/>
        <rFont val="Times New Roman"/>
        <charset val="204"/>
      </rPr>
      <t xml:space="preserve"> SUS304 </t>
    </r>
    <r>
      <rPr>
        <sz val="12"/>
        <rFont val="宋体"/>
        <charset val="204"/>
      </rPr>
      <t>不锈钢板，表面可选拉丝或抛光处理，边缘经折边包覆或满焊圆角打磨，无毛刺、易清洁。</t>
    </r>
    <r>
      <rPr>
        <sz val="12"/>
        <rFont val="Times New Roman"/>
        <charset val="204"/>
      </rPr>
      <t xml:space="preserve">                                                      
3</t>
    </r>
    <r>
      <rPr>
        <sz val="12"/>
        <rFont val="宋体"/>
        <charset val="204"/>
      </rPr>
      <t>.工作台承重能力不低于</t>
    </r>
    <r>
      <rPr>
        <sz val="12"/>
        <rFont val="Times New Roman"/>
        <charset val="204"/>
      </rPr>
      <t xml:space="preserve"> 150kg/m²</t>
    </r>
    <r>
      <rPr>
        <sz val="12"/>
        <rFont val="宋体"/>
        <charset val="204"/>
      </rPr>
      <t>（均匀载荷）。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.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</si>
  <si>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不锈钢衣柜</t>
  </si>
  <si>
    <t>900*450*1800mm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</si>
  <si>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柜体全部采用厚</t>
    </r>
    <r>
      <rPr>
        <sz val="12"/>
        <rFont val="Times New Roman"/>
        <charset val="204"/>
      </rPr>
      <t xml:space="preserve"> 0.8mm304 </t>
    </r>
    <r>
      <rPr>
        <sz val="12"/>
        <rFont val="宋体"/>
        <charset val="204"/>
      </rPr>
      <t>不锈钢板制作；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上下部分各二门结构，每门内上部带一根挂衣杆、下部一块层板；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柜门均带内嵌式钢制扣手、锁具、透气孔；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</si>
  <si>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2F-实验室</t>
  </si>
  <si>
    <t>中央台</t>
  </si>
  <si>
    <t>4500*1500*800mm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</si>
  <si>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台面：采用厚度</t>
    </r>
    <r>
      <rPr>
        <sz val="12"/>
        <rFont val="Times New Roman"/>
        <charset val="204"/>
      </rPr>
      <t xml:space="preserve"> 12.7mm </t>
    </r>
    <r>
      <rPr>
        <sz val="12"/>
        <rFont val="宋体"/>
        <charset val="204"/>
      </rPr>
      <t>的实芯理化板台面，并在台面前沿下边开止水槽，有效防止台面上积水沿台面沿流入柜体；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柜体：全部采用</t>
    </r>
    <r>
      <rPr>
        <sz val="12"/>
        <rFont val="Times New Roman"/>
        <charset val="204"/>
      </rPr>
      <t xml:space="preserve"> 0.8mm </t>
    </r>
    <r>
      <rPr>
        <sz val="12"/>
        <rFont val="宋体"/>
        <charset val="204"/>
      </rPr>
      <t>电解钢板，材料本身需具有防锈能力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耐刮耐磨擦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不会锈蚀，美观、环保、易清洁；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柜门：采用双层扣件式结构，无螺丝及焊点外漏；拉手均采用双层一体化折弯成型工艺制作一字型鹅颈拉手，不允许有螺丝连接及焊接，柜体内部带一块可调节层板，柜门铰链采用优质缓冲阻尼铰链；</t>
    </r>
    <r>
      <rPr>
        <sz val="12"/>
        <rFont val="Times New Roman"/>
        <charset val="204"/>
      </rPr>
      <t xml:space="preserve">                                                  
4.</t>
    </r>
    <r>
      <rPr>
        <sz val="12"/>
        <rFont val="宋体"/>
        <charset val="204"/>
      </rPr>
      <t>抽屉：抽屉拉手均采用双层一体化折弯成型工艺制作一字型鹅颈拉手，不允许有螺丝连接及焊接，抽屉滑轨采用阻尼三节滑轨；</t>
    </r>
    <r>
      <rPr>
        <sz val="12"/>
        <rFont val="Times New Roman"/>
        <charset val="204"/>
      </rPr>
      <t xml:space="preserve">                                     
5.</t>
    </r>
    <r>
      <rPr>
        <sz val="12"/>
        <rFont val="宋体"/>
        <charset val="204"/>
      </rPr>
      <t>喷涂：采用热固性抗菌粉末涂料喷涂，颜色可根据需方要求，设计具有外观新颖、简洁</t>
    </r>
    <r>
      <rPr>
        <sz val="12"/>
        <rFont val="Times New Roman"/>
        <charset val="204"/>
      </rPr>
      <t>;
6.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</t>
    </r>
    <r>
      <rPr>
        <sz val="12"/>
        <rFont val="Times New Roman"/>
        <charset val="204"/>
      </rPr>
      <t>;
7.</t>
    </r>
    <r>
      <rPr>
        <sz val="12"/>
        <rFont val="宋体"/>
        <charset val="204"/>
      </rPr>
      <t>颜色：面材至少提供</t>
    </r>
    <r>
      <rPr>
        <sz val="12"/>
        <rFont val="Times New Roman"/>
        <charset val="204"/>
      </rPr>
      <t>2</t>
    </r>
    <r>
      <rPr>
        <sz val="12"/>
        <rFont val="宋体"/>
        <charset val="204"/>
      </rPr>
      <t>种及以上颜色作为参考。</t>
    </r>
  </si>
  <si>
    <t>中央台钢玻试剂架</t>
  </si>
  <si>
    <t>3750*400*750mm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</si>
  <si>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.立柱采用</t>
    </r>
    <r>
      <rPr>
        <sz val="12"/>
        <rFont val="Times New Roman"/>
        <charset val="204"/>
      </rPr>
      <t xml:space="preserve"> 1.0m </t>
    </r>
    <r>
      <rPr>
        <sz val="12"/>
        <rFont val="宋体"/>
        <charset val="204"/>
      </rPr>
      <t>厚电解钢板折边焊接而成，立柱规格</t>
    </r>
    <r>
      <rPr>
        <sz val="12"/>
        <rFont val="Times New Roman"/>
        <charset val="204"/>
      </rPr>
      <t xml:space="preserve"> 100*42mm </t>
    </r>
    <r>
      <rPr>
        <sz val="12"/>
        <rFont val="宋体"/>
        <charset val="204"/>
      </rPr>
      <t>方柱形。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.支撑件采用</t>
    </r>
    <r>
      <rPr>
        <sz val="12"/>
        <rFont val="Times New Roman"/>
        <charset val="204"/>
      </rPr>
      <t xml:space="preserve"> 1.0mm </t>
    </r>
    <r>
      <rPr>
        <sz val="12"/>
        <rFont val="宋体"/>
        <charset val="204"/>
      </rPr>
      <t>厚的电解钢板冲压成型，边台试剂架宽度为</t>
    </r>
    <r>
      <rPr>
        <sz val="12"/>
        <rFont val="Times New Roman"/>
        <charset val="204"/>
      </rPr>
      <t xml:space="preserve"> 300</t>
    </r>
    <r>
      <rPr>
        <sz val="12"/>
        <rFont val="宋体"/>
        <charset val="204"/>
      </rPr>
      <t>，中央台试剂架宽度为</t>
    </r>
    <r>
      <rPr>
        <sz val="12"/>
        <rFont val="Times New Roman"/>
        <charset val="204"/>
      </rPr>
      <t xml:space="preserve"> 400mm </t>
    </r>
    <r>
      <rPr>
        <sz val="12"/>
        <rFont val="宋体"/>
        <charset val="204"/>
      </rPr>
      <t>。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.支撑件悬挂于立柱上，可以上下自由调节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采用纯环氧树脂静电喷涂高温固化，具有较高耐蚀性能。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.试剂架层板钢化玻璃（厚度</t>
    </r>
    <r>
      <rPr>
        <sz val="12"/>
        <rFont val="Times New Roman"/>
        <charset val="204"/>
      </rPr>
      <t>≥8mm</t>
    </r>
    <r>
      <rPr>
        <sz val="12"/>
        <rFont val="宋体"/>
        <charset val="204"/>
      </rPr>
      <t>）制作，分上下</t>
    </r>
    <r>
      <rPr>
        <sz val="12"/>
        <rFont val="Times New Roman"/>
        <charset val="204"/>
      </rPr>
      <t xml:space="preserve"> 2 </t>
    </r>
    <r>
      <rPr>
        <sz val="12"/>
        <rFont val="宋体"/>
        <charset val="204"/>
      </rPr>
      <t>层层板；</t>
    </r>
    <r>
      <rPr>
        <sz val="12"/>
        <rFont val="Times New Roman"/>
        <charset val="204"/>
      </rPr>
      <t xml:space="preserve">
5</t>
    </r>
    <r>
      <rPr>
        <sz val="12"/>
        <rFont val="宋体"/>
        <charset val="204"/>
      </rPr>
      <t>.护栏直径</t>
    </r>
    <r>
      <rPr>
        <sz val="12"/>
        <rFont val="Times New Roman"/>
        <charset val="204"/>
      </rPr>
      <t xml:space="preserve"> 12.7mm304 </t>
    </r>
    <r>
      <rPr>
        <sz val="12"/>
        <rFont val="宋体"/>
        <charset val="204"/>
      </rPr>
      <t>不锈钢管加堵头。</t>
    </r>
    <r>
      <rPr>
        <sz val="12"/>
        <rFont val="Times New Roman"/>
        <charset val="204"/>
      </rPr>
      <t xml:space="preserve">
6</t>
    </r>
    <r>
      <rPr>
        <sz val="12"/>
        <rFont val="宋体"/>
        <charset val="204"/>
      </rPr>
      <t>.立柱电气部分采用防尘防溅万用插座。插座承受电流</t>
    </r>
    <r>
      <rPr>
        <sz val="12"/>
        <rFont val="Times New Roman"/>
        <charset val="204"/>
      </rPr>
      <t>≥10A</t>
    </r>
    <r>
      <rPr>
        <sz val="12"/>
        <rFont val="宋体"/>
        <charset val="204"/>
      </rPr>
      <t>。中央台插座布置</t>
    </r>
    <r>
      <rPr>
        <sz val="12"/>
        <rFont val="Times New Roman"/>
        <charset val="204"/>
      </rPr>
      <t>:</t>
    </r>
    <r>
      <rPr>
        <sz val="12"/>
        <rFont val="宋体"/>
        <charset val="204"/>
      </rPr>
      <t>不低于每</t>
    </r>
    <r>
      <rPr>
        <sz val="12"/>
        <rFont val="Times New Roman"/>
        <charset val="204"/>
      </rPr>
      <t xml:space="preserve"> 1.5 </t>
    </r>
    <r>
      <rPr>
        <sz val="12"/>
        <rFont val="宋体"/>
        <charset val="204"/>
      </rPr>
      <t>米</t>
    </r>
    <r>
      <rPr>
        <sz val="12"/>
        <rFont val="Times New Roman"/>
        <charset val="204"/>
      </rPr>
      <t xml:space="preserve"> 4 </t>
    </r>
    <r>
      <rPr>
        <sz val="12"/>
        <rFont val="宋体"/>
        <charset val="204"/>
      </rPr>
      <t>个</t>
    </r>
    <r>
      <rPr>
        <sz val="12"/>
        <rFont val="Times New Roman"/>
        <charset val="204"/>
      </rPr>
      <t xml:space="preserve"> 10A 5 </t>
    </r>
    <r>
      <rPr>
        <sz val="12"/>
        <rFont val="宋体"/>
        <charset val="204"/>
      </rPr>
      <t>孔插座（额定功率</t>
    </r>
    <r>
      <rPr>
        <sz val="12"/>
        <rFont val="Times New Roman"/>
        <charset val="204"/>
      </rPr>
      <t xml:space="preserve"> 2500w</t>
    </r>
    <r>
      <rPr>
        <sz val="12"/>
        <rFont val="宋体"/>
        <charset val="204"/>
      </rPr>
      <t>）。</t>
    </r>
    <r>
      <rPr>
        <sz val="12"/>
        <rFont val="Times New Roman"/>
        <charset val="204"/>
      </rPr>
      <t xml:space="preserve">
7</t>
    </r>
    <r>
      <rPr>
        <sz val="12"/>
        <rFont val="宋体"/>
        <charset val="204"/>
      </rPr>
      <t>.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</si>
  <si>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5000*1500*800mm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</si>
  <si>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台面：采用厚度</t>
    </r>
    <r>
      <rPr>
        <sz val="12"/>
        <rFont val="Times New Roman"/>
        <charset val="204"/>
      </rPr>
      <t xml:space="preserve"> 12.7mm </t>
    </r>
    <r>
      <rPr>
        <sz val="12"/>
        <rFont val="宋体"/>
        <charset val="204"/>
      </rPr>
      <t>的实芯理化板台面，并在台面前沿下边开止水槽，有效防止台面上积水沿台面沿流入柜体；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柜体：全部采用</t>
    </r>
    <r>
      <rPr>
        <sz val="12"/>
        <rFont val="Times New Roman"/>
        <charset val="204"/>
      </rPr>
      <t xml:space="preserve"> 0.8mm </t>
    </r>
    <r>
      <rPr>
        <sz val="12"/>
        <rFont val="宋体"/>
        <charset val="204"/>
      </rPr>
      <t>电解钢板，材料本身需具有防锈能力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耐刮耐磨擦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不会锈蚀，美观、环保、易清洁；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柜门：采用双层扣件式结构，无螺丝及焊点外漏；拉手均采用双层一体化折弯成型工艺制作一字型鹅颈拉手，不允许有螺丝连接及焊接，柜体内部带一块可调节层板，柜门铰链采用优质缓冲阻尼铰链；</t>
    </r>
    <r>
      <rPr>
        <sz val="12"/>
        <rFont val="Times New Roman"/>
        <charset val="204"/>
      </rPr>
      <t xml:space="preserve">                                                  
4.</t>
    </r>
    <r>
      <rPr>
        <sz val="12"/>
        <rFont val="宋体"/>
        <charset val="204"/>
      </rPr>
      <t>抽屉：抽屉拉手均采用双层一体化折弯成型工艺制作一字型鹅颈拉手，不允许有螺丝连接及焊接，抽屉滑轨采用阻尼三节滑轨；</t>
    </r>
    <r>
      <rPr>
        <sz val="12"/>
        <rFont val="Times New Roman"/>
        <charset val="204"/>
      </rPr>
      <t xml:space="preserve">                                     
5.</t>
    </r>
    <r>
      <rPr>
        <sz val="12"/>
        <rFont val="宋体"/>
        <charset val="204"/>
      </rPr>
      <t>喷涂：采用热固性抗菌粉末涂料喷涂，颜色可根据需方要求，设计具有外观新颖、简洁。</t>
    </r>
    <r>
      <rPr>
        <sz val="12"/>
        <rFont val="Times New Roman"/>
        <charset val="204"/>
      </rPr>
      <t xml:space="preserve">
6.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7.</t>
    </r>
    <r>
      <rPr>
        <sz val="12"/>
        <rFont val="宋体"/>
        <charset val="204"/>
      </rPr>
      <t>颜色：面材至少提供</t>
    </r>
    <r>
      <rPr>
        <sz val="12"/>
        <rFont val="Times New Roman"/>
        <charset val="204"/>
      </rPr>
      <t>2</t>
    </r>
    <r>
      <rPr>
        <sz val="12"/>
        <rFont val="宋体"/>
        <charset val="204"/>
      </rPr>
      <t>种及以上颜色作为参考。</t>
    </r>
  </si>
  <si>
    <t>4250*400*750mm</t>
  </si>
  <si>
    <t>3000*400*750mm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</si>
  <si>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.立柱采用</t>
    </r>
    <r>
      <rPr>
        <sz val="12"/>
        <rFont val="Times New Roman"/>
        <charset val="204"/>
      </rPr>
      <t xml:space="preserve"> 1.0m </t>
    </r>
    <r>
      <rPr>
        <sz val="12"/>
        <rFont val="宋体"/>
        <charset val="204"/>
      </rPr>
      <t>厚电解钢板折边焊接而成，立柱规格</t>
    </r>
    <r>
      <rPr>
        <sz val="12"/>
        <rFont val="Times New Roman"/>
        <charset val="204"/>
      </rPr>
      <t xml:space="preserve"> 100*42mm </t>
    </r>
    <r>
      <rPr>
        <sz val="12"/>
        <rFont val="宋体"/>
        <charset val="204"/>
      </rPr>
      <t>方柱形。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.支撑件采用</t>
    </r>
    <r>
      <rPr>
        <sz val="12"/>
        <rFont val="Times New Roman"/>
        <charset val="204"/>
      </rPr>
      <t xml:space="preserve"> 1.0mm </t>
    </r>
    <r>
      <rPr>
        <sz val="12"/>
        <rFont val="宋体"/>
        <charset val="204"/>
      </rPr>
      <t>厚的电解钢板冲压成型，边台试剂架宽度为</t>
    </r>
    <r>
      <rPr>
        <sz val="12"/>
        <rFont val="Times New Roman"/>
        <charset val="204"/>
      </rPr>
      <t xml:space="preserve"> 300</t>
    </r>
    <r>
      <rPr>
        <sz val="12"/>
        <rFont val="宋体"/>
        <charset val="204"/>
      </rPr>
      <t>，中央台试剂架宽度为</t>
    </r>
    <r>
      <rPr>
        <sz val="12"/>
        <rFont val="Times New Roman"/>
        <charset val="204"/>
      </rPr>
      <t xml:space="preserve"> 400mm</t>
    </r>
    <r>
      <rPr>
        <sz val="12"/>
        <rFont val="宋体"/>
        <charset val="204"/>
      </rPr>
      <t>。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.支撑件悬挂于立柱上，可以上下自由调节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采用纯环氧树脂静电喷涂高温固化，具有较高耐蚀性能。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.试剂架层板钢化玻璃（厚度</t>
    </r>
    <r>
      <rPr>
        <sz val="12"/>
        <rFont val="Times New Roman"/>
        <charset val="204"/>
      </rPr>
      <t>≥8mm</t>
    </r>
    <r>
      <rPr>
        <sz val="12"/>
        <rFont val="宋体"/>
        <charset val="204"/>
      </rPr>
      <t>）制作，分上下</t>
    </r>
    <r>
      <rPr>
        <sz val="12"/>
        <rFont val="Times New Roman"/>
        <charset val="204"/>
      </rPr>
      <t xml:space="preserve"> 2 </t>
    </r>
    <r>
      <rPr>
        <sz val="12"/>
        <rFont val="宋体"/>
        <charset val="204"/>
      </rPr>
      <t>层层板。</t>
    </r>
    <r>
      <rPr>
        <sz val="12"/>
        <rFont val="Times New Roman"/>
        <charset val="204"/>
      </rPr>
      <t xml:space="preserve">
5</t>
    </r>
    <r>
      <rPr>
        <sz val="12"/>
        <rFont val="宋体"/>
        <charset val="204"/>
      </rPr>
      <t>.护栏直径</t>
    </r>
    <r>
      <rPr>
        <sz val="12"/>
        <rFont val="Times New Roman"/>
        <charset val="204"/>
      </rPr>
      <t xml:space="preserve"> 12.7mm304 </t>
    </r>
    <r>
      <rPr>
        <sz val="12"/>
        <rFont val="宋体"/>
        <charset val="204"/>
      </rPr>
      <t>不锈钢管加堵头。</t>
    </r>
    <r>
      <rPr>
        <sz val="12"/>
        <rFont val="Times New Roman"/>
        <charset val="204"/>
      </rPr>
      <t xml:space="preserve">
6</t>
    </r>
    <r>
      <rPr>
        <sz val="12"/>
        <rFont val="宋体"/>
        <charset val="204"/>
      </rPr>
      <t>.立柱电气部分采用防尘防溅万用插座。插座承受电流</t>
    </r>
    <r>
      <rPr>
        <sz val="12"/>
        <rFont val="Times New Roman"/>
        <charset val="204"/>
      </rPr>
      <t>≥10A</t>
    </r>
    <r>
      <rPr>
        <sz val="12"/>
        <rFont val="宋体"/>
        <charset val="204"/>
      </rPr>
      <t>。中央台插座布置</t>
    </r>
    <r>
      <rPr>
        <sz val="12"/>
        <rFont val="Times New Roman"/>
        <charset val="204"/>
      </rPr>
      <t>:</t>
    </r>
    <r>
      <rPr>
        <sz val="12"/>
        <rFont val="宋体"/>
        <charset val="204"/>
      </rPr>
      <t>不低于每</t>
    </r>
    <r>
      <rPr>
        <sz val="12"/>
        <rFont val="Times New Roman"/>
        <charset val="204"/>
      </rPr>
      <t xml:space="preserve"> 1.5 </t>
    </r>
    <r>
      <rPr>
        <sz val="12"/>
        <rFont val="宋体"/>
        <charset val="204"/>
      </rPr>
      <t>米</t>
    </r>
    <r>
      <rPr>
        <sz val="12"/>
        <rFont val="Times New Roman"/>
        <charset val="204"/>
      </rPr>
      <t xml:space="preserve"> 4 </t>
    </r>
    <r>
      <rPr>
        <sz val="12"/>
        <rFont val="宋体"/>
        <charset val="204"/>
      </rPr>
      <t>个</t>
    </r>
    <r>
      <rPr>
        <sz val="12"/>
        <rFont val="Times New Roman"/>
        <charset val="204"/>
      </rPr>
      <t xml:space="preserve"> 10A 5 </t>
    </r>
    <r>
      <rPr>
        <sz val="12"/>
        <rFont val="宋体"/>
        <charset val="204"/>
      </rPr>
      <t>孔插座（额定功率</t>
    </r>
    <r>
      <rPr>
        <sz val="12"/>
        <rFont val="Times New Roman"/>
        <charset val="204"/>
      </rPr>
      <t xml:space="preserve"> 2500w</t>
    </r>
    <r>
      <rPr>
        <sz val="12"/>
        <rFont val="宋体"/>
        <charset val="204"/>
      </rPr>
      <t>）。</t>
    </r>
    <r>
      <rPr>
        <sz val="12"/>
        <rFont val="Times New Roman"/>
        <charset val="204"/>
      </rPr>
      <t xml:space="preserve">
7</t>
    </r>
    <r>
      <rPr>
        <sz val="12"/>
        <rFont val="宋体"/>
        <charset val="204"/>
      </rPr>
      <t>.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</si>
  <si>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台面：采用厚度</t>
    </r>
    <r>
      <rPr>
        <sz val="12"/>
        <rFont val="Times New Roman"/>
        <charset val="204"/>
      </rPr>
      <t xml:space="preserve"> 12.7mm </t>
    </r>
    <r>
      <rPr>
        <sz val="12"/>
        <rFont val="宋体"/>
        <charset val="204"/>
      </rPr>
      <t>的实芯理化板台面，并在台面前沿下边开止水槽，有效防止台面上积水沿台面沿流入柜体；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柜体：全部采用</t>
    </r>
    <r>
      <rPr>
        <sz val="12"/>
        <rFont val="Times New Roman"/>
        <charset val="204"/>
      </rPr>
      <t xml:space="preserve"> 0.8mm </t>
    </r>
    <r>
      <rPr>
        <sz val="12"/>
        <rFont val="宋体"/>
        <charset val="204"/>
      </rPr>
      <t>电解钢板，材料本身需具有防锈能力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耐刮耐磨擦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不会锈蚀，美观、环保、易清洁；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柜门：采用双层扣件式结构，无螺丝及焊点外漏；拉手均采用双层一体化折弯成型工艺制作一字型鹅颈拉手，不允许有螺丝连接及焊接，柜体内部带一块可调节层板，柜门铰链采用优质缓冲阻尼铰链；</t>
    </r>
    <r>
      <rPr>
        <sz val="12"/>
        <rFont val="Times New Roman"/>
        <charset val="204"/>
      </rPr>
      <t xml:space="preserve">                                                  
4.</t>
    </r>
    <r>
      <rPr>
        <sz val="12"/>
        <rFont val="宋体"/>
        <charset val="204"/>
      </rPr>
      <t>抽屉：抽屉拉手均采用双层一体化折弯成型工艺制作一字型鹅颈拉手，不允许有螺丝连接及焊接，抽屉滑轨采用阻尼三节滑轨；</t>
    </r>
    <r>
      <rPr>
        <sz val="12"/>
        <rFont val="Times New Roman"/>
        <charset val="204"/>
      </rPr>
      <t xml:space="preserve">                                     
5.</t>
    </r>
    <r>
      <rPr>
        <sz val="12"/>
        <rFont val="宋体"/>
        <charset val="204"/>
      </rPr>
      <t>喷涂：采用热固性抗菌粉末涂料喷涂，颜色可根据需方要求，设计具有外观新颖、简洁；</t>
    </r>
    <r>
      <rPr>
        <sz val="12"/>
        <rFont val="Times New Roman"/>
        <charset val="204"/>
      </rPr>
      <t xml:space="preserve">
6.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；</t>
    </r>
    <r>
      <rPr>
        <sz val="12"/>
        <rFont val="Times New Roman"/>
        <charset val="204"/>
      </rPr>
      <t xml:space="preserve">
7.</t>
    </r>
    <r>
      <rPr>
        <sz val="12"/>
        <rFont val="宋体"/>
        <charset val="204"/>
      </rPr>
      <t>颜色：面材至少提供</t>
    </r>
    <r>
      <rPr>
        <sz val="12"/>
        <rFont val="Times New Roman"/>
        <charset val="204"/>
      </rPr>
      <t>2</t>
    </r>
    <r>
      <rPr>
        <sz val="12"/>
        <rFont val="宋体"/>
        <charset val="204"/>
      </rPr>
      <t>种及以上颜色作为参考。</t>
    </r>
  </si>
  <si>
    <t>3500*400*750mm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</si>
  <si>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.立柱采用</t>
    </r>
    <r>
      <rPr>
        <sz val="12"/>
        <rFont val="Times New Roman"/>
        <charset val="204"/>
      </rPr>
      <t xml:space="preserve"> 1.0m </t>
    </r>
    <r>
      <rPr>
        <sz val="12"/>
        <rFont val="宋体"/>
        <charset val="204"/>
      </rPr>
      <t>厚电解钢板折边焊接而成，立柱规格</t>
    </r>
    <r>
      <rPr>
        <sz val="12"/>
        <rFont val="Times New Roman"/>
        <charset val="204"/>
      </rPr>
      <t xml:space="preserve"> 100*42mm </t>
    </r>
    <r>
      <rPr>
        <sz val="12"/>
        <rFont val="宋体"/>
        <charset val="204"/>
      </rPr>
      <t>方柱形。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.支撑件采用</t>
    </r>
    <r>
      <rPr>
        <sz val="12"/>
        <rFont val="Times New Roman"/>
        <charset val="204"/>
      </rPr>
      <t xml:space="preserve"> 1.0mm </t>
    </r>
    <r>
      <rPr>
        <sz val="12"/>
        <rFont val="宋体"/>
        <charset val="204"/>
      </rPr>
      <t>厚的电解钢板冲压成型，边台试剂架宽度为</t>
    </r>
    <r>
      <rPr>
        <sz val="12"/>
        <rFont val="Times New Roman"/>
        <charset val="204"/>
      </rPr>
      <t xml:space="preserve"> 300</t>
    </r>
    <r>
      <rPr>
        <sz val="12"/>
        <rFont val="宋体"/>
        <charset val="204"/>
      </rPr>
      <t>，中央台试剂架宽度为</t>
    </r>
    <r>
      <rPr>
        <sz val="12"/>
        <rFont val="Times New Roman"/>
        <charset val="204"/>
      </rPr>
      <t xml:space="preserve"> 400mm </t>
    </r>
    <r>
      <rPr>
        <sz val="12"/>
        <rFont val="宋体"/>
        <charset val="204"/>
      </rPr>
      <t>。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.支撑件悬挂于立柱上，可以上下自由调节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采用纯环氧树脂静电喷涂高温固化，具有较高耐蚀性能。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.试剂架层板钢化玻璃（厚度</t>
    </r>
    <r>
      <rPr>
        <sz val="12"/>
        <rFont val="Times New Roman"/>
        <charset val="204"/>
      </rPr>
      <t>≥8mm</t>
    </r>
    <r>
      <rPr>
        <sz val="12"/>
        <rFont val="宋体"/>
        <charset val="204"/>
      </rPr>
      <t>）制作，分上下</t>
    </r>
    <r>
      <rPr>
        <sz val="12"/>
        <rFont val="Times New Roman"/>
        <charset val="204"/>
      </rPr>
      <t xml:space="preserve"> 2 </t>
    </r>
    <r>
      <rPr>
        <sz val="12"/>
        <rFont val="宋体"/>
        <charset val="204"/>
      </rPr>
      <t>层层板。</t>
    </r>
    <r>
      <rPr>
        <sz val="12"/>
        <rFont val="Times New Roman"/>
        <charset val="204"/>
      </rPr>
      <t xml:space="preserve">
5</t>
    </r>
    <r>
      <rPr>
        <sz val="12"/>
        <rFont val="宋体"/>
        <charset val="204"/>
      </rPr>
      <t>.护栏直径</t>
    </r>
    <r>
      <rPr>
        <sz val="12"/>
        <rFont val="Times New Roman"/>
        <charset val="204"/>
      </rPr>
      <t xml:space="preserve"> 12.7mm304 </t>
    </r>
    <r>
      <rPr>
        <sz val="12"/>
        <rFont val="宋体"/>
        <charset val="204"/>
      </rPr>
      <t>不锈钢管加堵头。</t>
    </r>
    <r>
      <rPr>
        <sz val="12"/>
        <rFont val="Times New Roman"/>
        <charset val="204"/>
      </rPr>
      <t xml:space="preserve">
6</t>
    </r>
    <r>
      <rPr>
        <sz val="12"/>
        <rFont val="宋体"/>
        <charset val="204"/>
      </rPr>
      <t>.立柱电气部分采用防尘防溅万用插座。插座承受电流</t>
    </r>
    <r>
      <rPr>
        <sz val="12"/>
        <rFont val="Times New Roman"/>
        <charset val="204"/>
      </rPr>
      <t>≥10A</t>
    </r>
    <r>
      <rPr>
        <sz val="12"/>
        <rFont val="宋体"/>
        <charset val="204"/>
      </rPr>
      <t>。中央台插座布置</t>
    </r>
    <r>
      <rPr>
        <sz val="12"/>
        <rFont val="Times New Roman"/>
        <charset val="204"/>
      </rPr>
      <t>:</t>
    </r>
    <r>
      <rPr>
        <sz val="12"/>
        <rFont val="宋体"/>
        <charset val="204"/>
      </rPr>
      <t>不低于每</t>
    </r>
    <r>
      <rPr>
        <sz val="12"/>
        <rFont val="Times New Roman"/>
        <charset val="204"/>
      </rPr>
      <t xml:space="preserve"> 1.5 </t>
    </r>
    <r>
      <rPr>
        <sz val="12"/>
        <rFont val="宋体"/>
        <charset val="204"/>
      </rPr>
      <t>米</t>
    </r>
    <r>
      <rPr>
        <sz val="12"/>
        <rFont val="Times New Roman"/>
        <charset val="204"/>
      </rPr>
      <t xml:space="preserve"> 4 </t>
    </r>
    <r>
      <rPr>
        <sz val="12"/>
        <rFont val="宋体"/>
        <charset val="204"/>
      </rPr>
      <t>个</t>
    </r>
    <r>
      <rPr>
        <sz val="12"/>
        <rFont val="Times New Roman"/>
        <charset val="204"/>
      </rPr>
      <t xml:space="preserve"> 10A 5 </t>
    </r>
    <r>
      <rPr>
        <sz val="12"/>
        <rFont val="宋体"/>
        <charset val="204"/>
      </rPr>
      <t>孔插座（额定功率</t>
    </r>
    <r>
      <rPr>
        <sz val="12"/>
        <rFont val="Times New Roman"/>
        <charset val="204"/>
      </rPr>
      <t xml:space="preserve"> 2500w</t>
    </r>
    <r>
      <rPr>
        <sz val="12"/>
        <rFont val="宋体"/>
        <charset val="204"/>
      </rPr>
      <t>）。</t>
    </r>
    <r>
      <rPr>
        <sz val="12"/>
        <rFont val="Times New Roman"/>
        <charset val="204"/>
      </rPr>
      <t xml:space="preserve">
7</t>
    </r>
    <r>
      <rPr>
        <sz val="12"/>
        <rFont val="宋体"/>
        <charset val="204"/>
      </rPr>
      <t>.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</si>
  <si>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6000*1500*800mm</t>
  </si>
  <si>
    <t>4500*400*750mm</t>
  </si>
  <si>
    <t>水盆水龙头</t>
  </si>
  <si>
    <t>550*450*310mm</t>
  </si>
  <si>
    <r>
      <rPr>
        <sz val="12"/>
        <rFont val="宋体"/>
        <charset val="204"/>
      </rPr>
      <t>1.水盆采用环保型</t>
    </r>
    <r>
      <rPr>
        <sz val="12"/>
        <rFont val="Times New Roman"/>
        <charset val="204"/>
      </rPr>
      <t xml:space="preserve"> PP </t>
    </r>
    <r>
      <rPr>
        <sz val="12"/>
        <rFont val="宋体"/>
        <charset val="204"/>
      </rPr>
      <t>材料一次性注塑成型，耐强酸碱及有机溶剂，壁厚</t>
    </r>
    <r>
      <rPr>
        <sz val="12"/>
        <rFont val="Times New Roman"/>
        <charset val="204"/>
      </rPr>
      <t xml:space="preserve"> 6mm</t>
    </r>
    <r>
      <rPr>
        <sz val="12"/>
        <rFont val="宋体"/>
        <charset val="204"/>
      </rPr>
      <t>。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水龙头采用实验室专用三口水龙头，出水嘴为铜质尖嘴型，高头、单口</t>
    </r>
    <r>
      <rPr>
        <sz val="12"/>
        <rFont val="Times New Roman"/>
        <charset val="204"/>
      </rPr>
      <t xml:space="preserve"> 360°</t>
    </r>
    <r>
      <rPr>
        <sz val="12"/>
        <rFont val="宋体"/>
        <charset val="204"/>
      </rPr>
      <t>旋转，便于多用途使用，可拆卸清洗阻塞，具有缓压作用。管体部份为纯铜材质，表面并经烤漆喷涂处理，防锈耐腐蚀。出水嘴可拆卸，内有成型螺纹，可方便连接循环等特殊用水水管。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</si>
  <si>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套</t>
  </si>
  <si>
    <t>滴水架</t>
  </si>
  <si>
    <t>550*400mm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</si>
  <si>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.材质：高密度</t>
    </r>
    <r>
      <rPr>
        <sz val="12"/>
        <rFont val="Times New Roman"/>
        <charset val="204"/>
      </rPr>
      <t xml:space="preserve"> PP</t>
    </r>
    <r>
      <rPr>
        <sz val="12"/>
        <rFont val="宋体"/>
        <charset val="204"/>
      </rPr>
      <t>；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.类型：单面；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.单面</t>
    </r>
    <r>
      <rPr>
        <sz val="12"/>
        <rFont val="Times New Roman"/>
        <charset val="204"/>
      </rPr>
      <t xml:space="preserve"> 27 </t>
    </r>
    <r>
      <rPr>
        <sz val="12"/>
        <rFont val="宋体"/>
        <charset val="204"/>
      </rPr>
      <t>支棒</t>
    </r>
    <r>
      <rPr>
        <sz val="12"/>
        <rFont val="Times New Roman"/>
        <charset val="204"/>
      </rPr>
      <t>-</t>
    </r>
    <r>
      <rPr>
        <sz val="12"/>
        <rFont val="宋体"/>
        <charset val="204"/>
      </rPr>
      <t>成品包装保护装置；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.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</si>
  <si>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洗眼器</t>
  </si>
  <si>
    <t>桌上型</t>
  </si>
  <si>
    <r>
      <rPr>
        <sz val="12"/>
        <rFont val="宋体"/>
        <charset val="204"/>
      </rPr>
      <t>1.材质：主体采用环保型</t>
    </r>
    <r>
      <rPr>
        <sz val="12"/>
        <rFont val="Times New Roman"/>
        <charset val="204"/>
      </rPr>
      <t xml:space="preserve"> PP </t>
    </r>
    <r>
      <rPr>
        <sz val="12"/>
        <rFont val="宋体"/>
        <charset val="204"/>
      </rPr>
      <t>材料一次性注塑成型。工作压力：</t>
    </r>
    <r>
      <rPr>
        <sz val="12"/>
        <rFont val="Times New Roman"/>
        <charset val="204"/>
      </rPr>
      <t>0.2-0.4MPa</t>
    </r>
    <r>
      <rPr>
        <sz val="12"/>
        <rFont val="宋体"/>
        <charset val="204"/>
      </rPr>
      <t>。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.流量：洗眼器喷头：</t>
    </r>
    <r>
      <rPr>
        <sz val="12"/>
        <rFont val="Times New Roman"/>
        <charset val="204"/>
      </rPr>
      <t xml:space="preserve">12 </t>
    </r>
    <r>
      <rPr>
        <sz val="12"/>
        <rFont val="宋体"/>
        <charset val="204"/>
      </rPr>
      <t>升</t>
    </r>
    <r>
      <rPr>
        <sz val="12"/>
        <rFont val="Times New Roman"/>
        <charset val="204"/>
      </rPr>
      <t>/</t>
    </r>
    <r>
      <rPr>
        <sz val="12"/>
        <rFont val="宋体"/>
        <charset val="204"/>
      </rPr>
      <t>分钟。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性能：阀门可自动关闭，密封可靠。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.喷头：洗眼盆头，出水经缓压处理呈泡沫状水柱，防止冲伤眼睛，设有防尘盖，使用时可自动被水冲开。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.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</si>
  <si>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万向罩</t>
  </si>
  <si>
    <t>Ø350-400mm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</si>
  <si>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.万向罩主体采用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高强度</t>
    </r>
    <r>
      <rPr>
        <sz val="12"/>
        <rFont val="Times New Roman"/>
        <charset val="204"/>
      </rPr>
      <t xml:space="preserve"> PP </t>
    </r>
    <r>
      <rPr>
        <sz val="12"/>
        <rFont val="宋体"/>
        <charset val="204"/>
      </rPr>
      <t>或</t>
    </r>
    <r>
      <rPr>
        <sz val="12"/>
        <rFont val="Times New Roman"/>
        <charset val="204"/>
      </rPr>
      <t xml:space="preserve"> ABS </t>
    </r>
    <r>
      <rPr>
        <sz val="12"/>
        <rFont val="宋体"/>
        <charset val="204"/>
      </rPr>
      <t>材质，耐腐蚀、耐酸碱、易清洁；关节连接处需具备密封设计，可实现</t>
    </r>
    <r>
      <rPr>
        <sz val="12"/>
        <rFont val="Times New Roman"/>
        <charset val="204"/>
      </rPr>
      <t xml:space="preserve"> 360° </t>
    </r>
    <r>
      <rPr>
        <sz val="12"/>
        <rFont val="宋体"/>
        <charset val="204"/>
      </rPr>
      <t>全方位调节，吊装定位稳固不下坠。</t>
    </r>
    <r>
      <rPr>
        <sz val="12"/>
        <rFont val="Times New Roman"/>
        <charset val="204"/>
      </rPr>
      <t xml:space="preserve">                  
2</t>
    </r>
    <r>
      <rPr>
        <sz val="12"/>
        <rFont val="宋体"/>
        <charset val="204"/>
      </rPr>
      <t>.罩口直径</t>
    </r>
    <r>
      <rPr>
        <sz val="12"/>
        <rFont val="Times New Roman"/>
        <charset val="204"/>
      </rPr>
      <t xml:space="preserve"> Ø350-400 mm</t>
    </r>
    <r>
      <rPr>
        <sz val="12"/>
        <rFont val="宋体"/>
        <charset val="204"/>
      </rPr>
      <t>，风量稳定、阻力低；管道与关节需具备耐负压能力，确保排气畅通无泄漏，满足实验室局部排风安全要求。</t>
    </r>
    <r>
      <rPr>
        <sz val="12"/>
        <rFont val="Times New Roman"/>
        <charset val="204"/>
      </rPr>
      <t xml:space="preserve">                                   
3</t>
    </r>
    <r>
      <rPr>
        <sz val="12"/>
        <rFont val="宋体"/>
        <charset val="204"/>
      </rPr>
      <t>.万向罩排风支管设置</t>
    </r>
    <r>
      <rPr>
        <sz val="12"/>
        <rFont val="Times New Roman"/>
        <charset val="204"/>
      </rPr>
      <t xml:space="preserve"> CAV </t>
    </r>
    <r>
      <rPr>
        <sz val="12"/>
        <rFont val="宋体"/>
        <charset val="204"/>
      </rPr>
      <t>阀，保障排风风速。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.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</si>
  <si>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框架台</t>
  </si>
  <si>
    <t>1500*600*800mm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</si>
  <si>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台面：采用厚度</t>
    </r>
    <r>
      <rPr>
        <sz val="12"/>
        <rFont val="Times New Roman"/>
        <charset val="204"/>
      </rPr>
      <t xml:space="preserve"> 12.7mm </t>
    </r>
    <r>
      <rPr>
        <sz val="12"/>
        <rFont val="宋体"/>
        <charset val="204"/>
      </rPr>
      <t>的实芯理化板台面，并在台面前沿下边开止水槽，有效防止台面上积水沿台面沿流入柜体；</t>
    </r>
    <r>
      <rPr>
        <sz val="12"/>
        <rFont val="Times New Roman"/>
        <charset val="204"/>
      </rPr>
      <t xml:space="preserve">                                                  
2.</t>
    </r>
    <r>
      <rPr>
        <sz val="12"/>
        <rFont val="宋体"/>
        <charset val="204"/>
      </rPr>
      <t>架体：全部采用</t>
    </r>
    <r>
      <rPr>
        <sz val="12"/>
        <rFont val="Times New Roman"/>
        <charset val="204"/>
      </rPr>
      <t xml:space="preserve"> 40*60*1.2mm </t>
    </r>
    <r>
      <rPr>
        <sz val="12"/>
        <rFont val="宋体"/>
        <charset val="204"/>
      </rPr>
      <t>方管；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喷涂：采用热固性抗菌粉末涂料喷涂，颜色可根据需方要求，设计具有外观新颖、简洁；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</si>
  <si>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边台</t>
  </si>
  <si>
    <t>6800*750*800mm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</si>
  <si>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台面：采用厚度</t>
    </r>
    <r>
      <rPr>
        <sz val="12"/>
        <rFont val="Times New Roman"/>
        <charset val="204"/>
      </rPr>
      <t xml:space="preserve"> 12.7mm </t>
    </r>
    <r>
      <rPr>
        <sz val="12"/>
        <rFont val="宋体"/>
        <charset val="204"/>
      </rPr>
      <t>的实芯理化板台面，并在台面前沿下边开止水槽，有效防止台面上积水沿台面沿流入柜体；</t>
    </r>
    <r>
      <rPr>
        <sz val="12"/>
        <rFont val="Times New Roman"/>
        <charset val="204"/>
      </rPr>
      <t xml:space="preserve">                                                  
2.</t>
    </r>
    <r>
      <rPr>
        <sz val="12"/>
        <rFont val="宋体"/>
        <charset val="204"/>
      </rPr>
      <t>柜体：全部采用</t>
    </r>
    <r>
      <rPr>
        <sz val="12"/>
        <rFont val="Times New Roman"/>
        <charset val="204"/>
      </rPr>
      <t xml:space="preserve"> 0.8mm </t>
    </r>
    <r>
      <rPr>
        <sz val="12"/>
        <rFont val="宋体"/>
        <charset val="204"/>
      </rPr>
      <t>电解钢板，材料本身需具有防锈能力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耐刮耐磨擦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不会锈蚀，美观、环保、易清洁；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柜门：采用双层扣件式结构，无螺丝及焊点外漏；拉手均采用双层一体化折弯成型工艺制作一字型鹅颈拉手，不允许有螺丝连接及焊接，柜体内部带一块可调节层板，柜门铰链采用优质缓冲阻尼铰链；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抽屉：抽屉拉手均采用双层一体化折弯成型工艺制作一字型鹅颈拉手，不允许有螺丝连接及焊接，抽屉滑轨采用阻尼三节滑轨；</t>
    </r>
    <r>
      <rPr>
        <sz val="12"/>
        <rFont val="Times New Roman"/>
        <charset val="204"/>
      </rPr>
      <t xml:space="preserve">
5.</t>
    </r>
    <r>
      <rPr>
        <sz val="12"/>
        <rFont val="宋体"/>
        <charset val="204"/>
      </rPr>
      <t>喷涂：采用热固性抗菌粉末涂料喷涂，颜色可根据需方要求，设计具有外观新颖、简洁；</t>
    </r>
    <r>
      <rPr>
        <sz val="12"/>
        <rFont val="Times New Roman"/>
        <charset val="204"/>
      </rPr>
      <t xml:space="preserve">
6.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；</t>
    </r>
    <r>
      <rPr>
        <sz val="12"/>
        <rFont val="Times New Roman"/>
        <charset val="204"/>
      </rPr>
      <t xml:space="preserve">
7.</t>
    </r>
    <r>
      <rPr>
        <sz val="12"/>
        <rFont val="宋体"/>
        <charset val="204"/>
      </rPr>
      <t>颜色：面材至少提供</t>
    </r>
    <r>
      <rPr>
        <sz val="12"/>
        <rFont val="Times New Roman"/>
        <charset val="204"/>
      </rPr>
      <t>2</t>
    </r>
    <r>
      <rPr>
        <sz val="12"/>
        <rFont val="宋体"/>
        <charset val="204"/>
      </rPr>
      <t>种及以上颜色作为参考。</t>
    </r>
  </si>
  <si>
    <t>全钢通风柜</t>
  </si>
  <si>
    <t>1800*850*2350mm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</si>
  <si>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柜体采用</t>
    </r>
    <r>
      <rPr>
        <sz val="12"/>
        <rFont val="Times New Roman"/>
        <charset val="204"/>
      </rPr>
      <t xml:space="preserve"> 1.0mm </t>
    </r>
    <r>
      <rPr>
        <sz val="12"/>
        <rFont val="宋体"/>
        <charset val="204"/>
      </rPr>
      <t>电解钢板经数控加工中心、剪裁、定位打孔、折弯焊接成型，所有水、电、气路要求安全、适用，并隐藏式安装。在柜体后背板设维修孔，整体外形美观。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移动视窗采用</t>
    </r>
    <r>
      <rPr>
        <sz val="12"/>
        <rFont val="Times New Roman"/>
        <charset val="204"/>
      </rPr>
      <t xml:space="preserve"> 5mm </t>
    </r>
    <r>
      <rPr>
        <sz val="12"/>
        <rFont val="宋体"/>
        <charset val="204"/>
      </rPr>
      <t>钢化玻璃，移门上下滑动装置采用电梯配重方式结构，无级任意停留，移门导向装置由抗腐蚀的聚氯乙稀材质构成；移门把手为</t>
    </r>
    <r>
      <rPr>
        <sz val="12"/>
        <rFont val="Times New Roman"/>
        <charset val="204"/>
      </rPr>
      <t xml:space="preserve"> pp </t>
    </r>
    <r>
      <rPr>
        <sz val="12"/>
        <rFont val="宋体"/>
        <charset val="204"/>
      </rPr>
      <t>材质，耐腐蚀性能好，移门采用耐化学腐蚀的塑料包裹，移门配有橡胶缓冲装置；通风柜正前方全部为玻璃视窗，有良好的可视范围；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所有的内部连接装置都采用隐藏式布置，没有外露的螺钉。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外部连接装置都耐化学腐蚀，采用聚氯乙稀包裹的不锈钢部件与非金属材料。</t>
    </r>
    <r>
      <rPr>
        <sz val="12"/>
        <rFont val="Times New Roman"/>
        <charset val="204"/>
      </rPr>
      <t xml:space="preserve">
5.</t>
    </r>
    <r>
      <rPr>
        <sz val="12"/>
        <rFont val="宋体"/>
        <charset val="204"/>
      </rPr>
      <t>通风柜内衬材料采用</t>
    </r>
    <r>
      <rPr>
        <sz val="12"/>
        <rFont val="Times New Roman"/>
        <charset val="204"/>
      </rPr>
      <t xml:space="preserve"> 5mm </t>
    </r>
    <r>
      <rPr>
        <sz val="12"/>
        <rFont val="宋体"/>
        <charset val="204"/>
      </rPr>
      <t>白色抗倍特板，具有良好的耐酸碱有机溶剂腐蚀。设有可拆卸维修孔，便于维修电路、水路、气路。导流板使处于不同高度空间的有害气体分别从不同的段区排出，确保无任何残留气体存在，通风效率高，噪声小。</t>
    </r>
    <r>
      <rPr>
        <sz val="12"/>
        <rFont val="Times New Roman"/>
        <charset val="204"/>
      </rPr>
      <t xml:space="preserve">
6.</t>
    </r>
    <r>
      <rPr>
        <sz val="12"/>
        <rFont val="宋体"/>
        <charset val="204"/>
      </rPr>
      <t>工作台面采用厚度</t>
    </r>
    <r>
      <rPr>
        <sz val="12"/>
        <rFont val="Times New Roman"/>
        <charset val="204"/>
      </rPr>
      <t xml:space="preserve"> 12.7mm </t>
    </r>
    <r>
      <rPr>
        <sz val="12"/>
        <rFont val="宋体"/>
        <charset val="204"/>
      </rPr>
      <t>的实芯理化板台面。并可依需求预留杯槽位置，以收集实验过程及清洁柜内时所产生之废液。</t>
    </r>
    <r>
      <rPr>
        <sz val="12"/>
        <rFont val="Times New Roman"/>
        <charset val="204"/>
      </rPr>
      <t xml:space="preserve">
7.</t>
    </r>
    <r>
      <rPr>
        <sz val="12"/>
        <rFont val="宋体"/>
        <charset val="204"/>
      </rPr>
      <t>控制开关</t>
    </r>
    <r>
      <rPr>
        <sz val="12"/>
        <rFont val="Times New Roman"/>
        <charset val="204"/>
      </rPr>
      <t xml:space="preserve"> 2.7.2 </t>
    </r>
    <r>
      <rPr>
        <sz val="12"/>
        <rFont val="宋体"/>
        <charset val="204"/>
      </rPr>
      <t>照明：采用</t>
    </r>
    <r>
      <rPr>
        <sz val="12"/>
        <rFont val="Times New Roman"/>
        <charset val="204"/>
      </rPr>
      <t xml:space="preserve"> LED </t>
    </r>
    <r>
      <rPr>
        <sz val="12"/>
        <rFont val="宋体"/>
        <charset val="204"/>
      </rPr>
      <t>灯，易更换，照度不小于</t>
    </r>
    <r>
      <rPr>
        <sz val="12"/>
        <rFont val="Times New Roman"/>
        <charset val="204"/>
      </rPr>
      <t xml:space="preserve"> 400 lux</t>
    </r>
    <r>
      <rPr>
        <sz val="12"/>
        <rFont val="宋体"/>
        <charset val="204"/>
      </rPr>
      <t>。</t>
    </r>
    <r>
      <rPr>
        <sz val="12"/>
        <rFont val="Times New Roman"/>
        <charset val="204"/>
      </rPr>
      <t xml:space="preserve">2.7.3 </t>
    </r>
    <r>
      <rPr>
        <sz val="12"/>
        <rFont val="宋体"/>
        <charset val="204"/>
      </rPr>
      <t>电源：采用实验室专用</t>
    </r>
    <r>
      <rPr>
        <sz val="12"/>
        <rFont val="Times New Roman"/>
        <charset val="204"/>
      </rPr>
      <t xml:space="preserve"> 220V 10A </t>
    </r>
    <r>
      <rPr>
        <sz val="12"/>
        <rFont val="宋体"/>
        <charset val="204"/>
      </rPr>
      <t>防溅插座。</t>
    </r>
    <r>
      <rPr>
        <sz val="12"/>
        <rFont val="Times New Roman"/>
        <charset val="204"/>
      </rPr>
      <t xml:space="preserve">
8.</t>
    </r>
    <r>
      <rPr>
        <sz val="12"/>
        <rFont val="宋体"/>
        <charset val="204"/>
      </rPr>
      <t>调整脚：采用</t>
    </r>
    <r>
      <rPr>
        <sz val="12"/>
        <rFont val="Times New Roman"/>
        <charset val="204"/>
      </rPr>
      <t xml:space="preserve"> M10 </t>
    </r>
    <r>
      <rPr>
        <sz val="12"/>
        <rFont val="宋体"/>
        <charset val="204"/>
      </rPr>
      <t>注塑调整脚，防震、防潮、耐腐蚀，可根据室内地坪适当调整柜体高度，最大调节为</t>
    </r>
    <r>
      <rPr>
        <sz val="12"/>
        <rFont val="Times New Roman"/>
        <charset val="204"/>
      </rPr>
      <t xml:space="preserve"> 0-30mm</t>
    </r>
    <r>
      <rPr>
        <sz val="12"/>
        <rFont val="宋体"/>
        <charset val="204"/>
      </rPr>
      <t>。</t>
    </r>
    <r>
      <rPr>
        <sz val="12"/>
        <rFont val="Times New Roman"/>
        <charset val="204"/>
      </rPr>
      <t xml:space="preserve">
9.</t>
    </r>
    <r>
      <rPr>
        <sz val="12"/>
        <rFont val="宋体"/>
        <charset val="204"/>
      </rPr>
      <t>可选配单口水龙头和</t>
    </r>
    <r>
      <rPr>
        <sz val="12"/>
        <rFont val="Times New Roman"/>
        <charset val="204"/>
      </rPr>
      <t xml:space="preserve"> PP </t>
    </r>
    <r>
      <rPr>
        <sz val="12"/>
        <rFont val="宋体"/>
        <charset val="204"/>
      </rPr>
      <t>小杯槽。单口龙头主体由黄铜构成，外面环氧树脂喷涂，耐酸碱、耐腐蚀。</t>
    </r>
    <r>
      <rPr>
        <sz val="12"/>
        <rFont val="Times New Roman"/>
        <charset val="204"/>
      </rPr>
      <t xml:space="preserve">
10.</t>
    </r>
    <r>
      <rPr>
        <sz val="12"/>
        <rFont val="宋体"/>
        <charset val="204"/>
      </rPr>
      <t>喷涂：采用热固性抗菌粉末涂料喷涂，颜色可根据需方要求，设计具有外观新颖、简洁。</t>
    </r>
    <r>
      <rPr>
        <sz val="12"/>
        <rFont val="Times New Roman"/>
        <charset val="204"/>
      </rPr>
      <t xml:space="preserve">
11.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</si>
  <si>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3F-前台大厅</t>
  </si>
  <si>
    <t>前台桌</t>
  </si>
  <si>
    <t>3000*600*1050mm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</si>
  <si>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.基材：采用环保欧松板，甲醛释放含量</t>
    </r>
    <r>
      <rPr>
        <sz val="12"/>
        <rFont val="Times New Roman"/>
        <charset val="204"/>
      </rPr>
      <t>≤0.05mg/m³</t>
    </r>
    <r>
      <rPr>
        <sz val="12"/>
        <rFont val="宋体"/>
        <charset val="204"/>
      </rPr>
      <t>，达到国标</t>
    </r>
    <r>
      <rPr>
        <sz val="12"/>
        <rFont val="Times New Roman"/>
        <charset val="204"/>
      </rPr>
      <t xml:space="preserve"> E0 </t>
    </r>
    <r>
      <rPr>
        <sz val="12"/>
        <rFont val="宋体"/>
        <charset val="204"/>
      </rPr>
      <t>级标准，防火、防潮、耐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磨、耐酸碱、耐烫、耐污染。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.贴面：采用国标木纹三聚氰胺面板精工制作。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.封边：采用相当于或高于国标</t>
    </r>
    <r>
      <rPr>
        <sz val="12"/>
        <rFont val="Times New Roman"/>
        <charset val="204"/>
      </rPr>
      <t xml:space="preserve"> 2mm </t>
    </r>
    <r>
      <rPr>
        <sz val="12"/>
        <rFont val="宋体"/>
        <charset val="204"/>
      </rPr>
      <t>一级</t>
    </r>
    <r>
      <rPr>
        <sz val="12"/>
        <rFont val="Times New Roman"/>
        <charset val="204"/>
      </rPr>
      <t xml:space="preserve"> PVC </t>
    </r>
    <r>
      <rPr>
        <sz val="12"/>
        <rFont val="宋体"/>
        <charset val="204"/>
      </rPr>
      <t>同色封边条全自动化封边。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.五金配件：五金通过安全测试标准，各项指标均达国家标准；通过安全测试标准，各项指标均达国家标准。</t>
    </r>
    <r>
      <rPr>
        <sz val="12"/>
        <rFont val="Times New Roman"/>
        <charset val="204"/>
      </rPr>
      <t xml:space="preserve">
5</t>
    </r>
    <r>
      <rPr>
        <sz val="12"/>
        <rFont val="宋体"/>
        <charset val="204"/>
      </rPr>
      <t>.台体：优质石材。</t>
    </r>
    <r>
      <rPr>
        <sz val="12"/>
        <rFont val="Times New Roman"/>
        <charset val="204"/>
      </rPr>
      <t xml:space="preserve">
6</t>
    </r>
    <r>
      <rPr>
        <sz val="12"/>
        <rFont val="宋体"/>
        <charset val="204"/>
      </rPr>
      <t>.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7</t>
    </r>
    <r>
      <rPr>
        <sz val="12"/>
        <rFont val="宋体"/>
        <charset val="204"/>
      </rPr>
      <t>.</t>
    </r>
    <r>
      <rPr>
        <b/>
        <sz val="12"/>
        <rFont val="宋体"/>
        <charset val="204"/>
      </rPr>
      <t>深化设计：供货前需提供三维空间效果设计图，由采购人选择确认后方可实施。</t>
    </r>
  </si>
  <si>
    <t>办公椅 1</t>
  </si>
  <si>
    <t>645*740±10*
（1180-1250）mm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</si>
  <si>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椅背：外框夹内框双背框结构，保持强度稳定和网布持久不松弛、不脱落、不变型；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背主体采用面材采用优质网布面料；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海棉：采用不同部位分密度设计成型泡棉，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结合人体工力学弧度整块设计；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气压棒：优质气压棒，可承受</t>
    </r>
    <r>
      <rPr>
        <sz val="12"/>
        <rFont val="Times New Roman"/>
        <charset val="204"/>
      </rPr>
      <t xml:space="preserve"> 250KG </t>
    </r>
    <r>
      <rPr>
        <sz val="12"/>
        <rFont val="宋体"/>
        <charset val="204"/>
      </rPr>
      <t>压力，升降</t>
    </r>
    <r>
      <rPr>
        <sz val="12"/>
        <rFont val="Times New Roman"/>
        <charset val="204"/>
      </rPr>
      <t xml:space="preserve"> 8 </t>
    </r>
    <r>
      <rPr>
        <sz val="12"/>
        <rFont val="宋体"/>
        <charset val="204"/>
      </rPr>
      <t>万次无损；</t>
    </r>
    <r>
      <rPr>
        <sz val="12"/>
        <rFont val="Times New Roman"/>
        <charset val="204"/>
      </rPr>
      <t xml:space="preserve">
5.</t>
    </r>
    <r>
      <rPr>
        <sz val="12"/>
        <rFont val="宋体"/>
        <charset val="204"/>
      </rPr>
      <t>面料：背网采用优质透气背网；座布耐磨擦不掉色；</t>
    </r>
    <r>
      <rPr>
        <sz val="12"/>
        <rFont val="Times New Roman"/>
        <charset val="204"/>
      </rPr>
      <t xml:space="preserve">
6.</t>
    </r>
    <r>
      <rPr>
        <sz val="12"/>
        <rFont val="宋体"/>
        <charset val="204"/>
      </rPr>
      <t>底盘：采用一级锁定基本倾仰底盘，壁厚</t>
    </r>
    <r>
      <rPr>
        <sz val="12"/>
        <rFont val="Times New Roman"/>
        <charset val="204"/>
      </rPr>
      <t xml:space="preserve"> 2.0mm</t>
    </r>
    <r>
      <rPr>
        <sz val="12"/>
        <rFont val="宋体"/>
        <charset val="204"/>
      </rPr>
      <t>；</t>
    </r>
    <r>
      <rPr>
        <sz val="12"/>
        <rFont val="Times New Roman"/>
        <charset val="204"/>
      </rPr>
      <t xml:space="preserve">
7.</t>
    </r>
    <r>
      <rPr>
        <sz val="12"/>
        <rFont val="宋体"/>
        <charset val="204"/>
      </rPr>
      <t>椅脚：半径为</t>
    </r>
    <r>
      <rPr>
        <sz val="12"/>
        <rFont val="Times New Roman"/>
        <charset val="204"/>
      </rPr>
      <t xml:space="preserve"> 340mm </t>
    </r>
    <r>
      <rPr>
        <sz val="12"/>
        <rFont val="宋体"/>
        <charset val="204"/>
      </rPr>
      <t>五星脚，椅轮：尼龙万向插轮；</t>
    </r>
    <r>
      <rPr>
        <sz val="12"/>
        <rFont val="Times New Roman"/>
        <charset val="204"/>
      </rPr>
      <t xml:space="preserve">
8.</t>
    </r>
    <r>
      <rPr>
        <sz val="12"/>
        <rFont val="宋体"/>
        <charset val="204"/>
      </rPr>
      <t>配置：固定扶手</t>
    </r>
    <r>
      <rPr>
        <sz val="12"/>
        <rFont val="Times New Roman"/>
        <charset val="204"/>
      </rPr>
      <t>+</t>
    </r>
    <r>
      <rPr>
        <sz val="12"/>
        <rFont val="宋体"/>
        <charset val="204"/>
      </rPr>
      <t>腰托；</t>
    </r>
    <r>
      <rPr>
        <sz val="12"/>
        <rFont val="Times New Roman"/>
        <charset val="204"/>
      </rPr>
      <t xml:space="preserve">
9.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10</t>
    </r>
    <r>
      <rPr>
        <sz val="12"/>
        <rFont val="宋体"/>
        <charset val="204"/>
      </rPr>
      <t>.颜色：面材至少提供2种及以上颜色作为参考。</t>
    </r>
  </si>
  <si>
    <t>把</t>
  </si>
  <si>
    <t>3F-洽谈等候区</t>
  </si>
  <si>
    <t>洽谈桌</t>
  </si>
  <si>
    <t>D600*500mm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</si>
  <si>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.桌面材质：优质环保</t>
    </r>
    <r>
      <rPr>
        <sz val="12"/>
        <rFont val="Times New Roman"/>
        <charset val="204"/>
      </rPr>
      <t xml:space="preserve"> E1 </t>
    </r>
    <r>
      <rPr>
        <sz val="12"/>
        <rFont val="宋体"/>
        <charset val="204"/>
      </rPr>
      <t>级中密度板，表面做采用喷粉工艺（喷粉工艺的成品可达到甲醛游离释放量为</t>
    </r>
    <r>
      <rPr>
        <sz val="12"/>
        <rFont val="Times New Roman"/>
        <charset val="204"/>
      </rPr>
      <t xml:space="preserve"> 0</t>
    </r>
    <r>
      <rPr>
        <sz val="12"/>
        <rFont val="宋体"/>
        <charset val="204"/>
      </rPr>
      <t>）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.脚架：采用铝合金压铸成型，中立柱为不锈钢车件；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可选配白色</t>
    </r>
    <r>
      <rPr>
        <sz val="12"/>
        <rFont val="Times New Roman"/>
        <charset val="204"/>
      </rPr>
      <t>/</t>
    </r>
    <r>
      <rPr>
        <sz val="12"/>
        <rFont val="宋体"/>
        <charset val="204"/>
      </rPr>
      <t>黑色。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.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.颜色：面材至少提供2种及以上颜色作为参考。</t>
    </r>
    <r>
      <rPr>
        <sz val="12"/>
        <rFont val="Times New Roman"/>
        <charset val="204"/>
      </rPr>
      <t xml:space="preserve">
5</t>
    </r>
    <r>
      <rPr>
        <sz val="12"/>
        <rFont val="宋体"/>
        <charset val="204"/>
      </rPr>
      <t>.</t>
    </r>
    <r>
      <rPr>
        <b/>
        <sz val="12"/>
        <rFont val="宋体"/>
        <charset val="204"/>
      </rPr>
      <t>深化设计：供货前需提供三维空间效果设计图，由采购人选择确认后方可实施。</t>
    </r>
  </si>
  <si>
    <t>张</t>
  </si>
  <si>
    <t>洽谈椅</t>
  </si>
  <si>
    <t>660*610*790mm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</si>
  <si>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面料：采用优质布艺，透气性强，柔软且富于韧性；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海绵：采用阻燃海绵，可防氧化，防碎；坐感舒适，根据人体工程学原理设计；底部及成型海绵面再附一次定型泡棉、高回弹海绵，座、背内置蛇形钢拉簧回橡皮拉带；依据人体工程学原理设计；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内框架：采用优质不变形硬木框结构，并经防腐、防潮、防虫化学处理，接口密封坚固；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脚架：喷涂钢脚；</t>
    </r>
    <r>
      <rPr>
        <sz val="12"/>
        <rFont val="Times New Roman"/>
        <charset val="204"/>
      </rPr>
      <t xml:space="preserve">
5</t>
    </r>
    <r>
      <rPr>
        <sz val="12"/>
        <rFont val="宋体"/>
        <charset val="204"/>
      </rPr>
      <t>.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；</t>
    </r>
    <r>
      <rPr>
        <sz val="12"/>
        <rFont val="Times New Roman"/>
        <charset val="204"/>
      </rPr>
      <t xml:space="preserve">
6</t>
    </r>
    <r>
      <rPr>
        <sz val="12"/>
        <rFont val="宋体"/>
        <charset val="204"/>
      </rPr>
      <t>.颜色：面材至少提供</t>
    </r>
    <r>
      <rPr>
        <sz val="12"/>
        <rFont val="Times New Roman"/>
        <charset val="204"/>
      </rPr>
      <t>5</t>
    </r>
    <r>
      <rPr>
        <sz val="12"/>
        <rFont val="宋体"/>
        <charset val="204"/>
      </rPr>
      <t>种及以上颜色作为参考；</t>
    </r>
    <r>
      <rPr>
        <sz val="12"/>
        <rFont val="Times New Roman"/>
        <charset val="204"/>
      </rPr>
      <t xml:space="preserve">
7</t>
    </r>
    <r>
      <rPr>
        <sz val="12"/>
        <rFont val="宋体"/>
        <charset val="204"/>
      </rPr>
      <t>.</t>
    </r>
    <r>
      <rPr>
        <b/>
        <sz val="12"/>
        <rFont val="宋体"/>
        <charset val="204"/>
      </rPr>
      <t>深化设计：供货前需提供三维空间效果设计图，由采购人选择确认后方可实施。</t>
    </r>
  </si>
  <si>
    <t>双人沙发</t>
  </si>
  <si>
    <t>1750*760*750mm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</si>
  <si>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面料：采用优质布艺，透气性强，柔软且富于韧性；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海绵：采用阻燃海绵，可防氧化，防碎；坐感舒适，根据人体工程学原理设计；底部及成型海绵面再附一次定型泡棉、高回弹海绵，座、背内置蛇形钢拉簧回橡皮拉带；依据人体工程学原理设计；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内框架：采用优质不变形硬木框结构，并经防腐、防潮、防虫化学处理，接口密封坚固；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5.</t>
    </r>
    <r>
      <rPr>
        <sz val="12"/>
        <rFont val="宋体"/>
        <charset val="204"/>
      </rPr>
      <t>颜色：面材至少提供</t>
    </r>
    <r>
      <rPr>
        <sz val="12"/>
        <rFont val="Times New Roman"/>
        <charset val="204"/>
      </rPr>
      <t>5</t>
    </r>
    <r>
      <rPr>
        <sz val="12"/>
        <rFont val="宋体"/>
        <charset val="204"/>
      </rPr>
      <t>种及以上颜色作为参考。</t>
    </r>
    <r>
      <rPr>
        <sz val="12"/>
        <rFont val="Times New Roman"/>
        <charset val="204"/>
      </rPr>
      <t xml:space="preserve">
6.</t>
    </r>
    <r>
      <rPr>
        <b/>
        <sz val="12"/>
        <rFont val="宋体"/>
        <charset val="204"/>
      </rPr>
      <t>深化设计：供货前需提供三维空间效果设计图，由采购人选择确认后方可实施。</t>
    </r>
  </si>
  <si>
    <t>休闲沙发</t>
  </si>
  <si>
    <t>730*760*750mm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</si>
  <si>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面料：采用优质布艺，透气性强，柔软且富于韧性；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海绵：采用阻燃海绵，可防氧化，防碎；坐感舒适，根据人体工程学原理设计；底部及成型海绵面再附一次定型泡棉、高回弹海绵，座、背内置蛇形钢拉簧回橡皮拉带；依据人体工程学原理设计；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内框架：采用优质不变形硬木框结构，并经防腐、防潮、防虫化学处理，接口密封坚固；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脚架：喷涂钢脚。</t>
    </r>
    <r>
      <rPr>
        <sz val="12"/>
        <rFont val="Times New Roman"/>
        <charset val="204"/>
      </rPr>
      <t xml:space="preserve">
5.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6.</t>
    </r>
    <r>
      <rPr>
        <b/>
        <sz val="12"/>
        <rFont val="宋体"/>
        <charset val="204"/>
      </rPr>
      <t>深化设计：供货前需提供三维空间效果设计图，由采购人选择确认后方可实施。</t>
    </r>
  </si>
  <si>
    <t>茶几</t>
  </si>
  <si>
    <t>1200*600*430mm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</si>
  <si>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台面</t>
    </r>
    <r>
      <rPr>
        <sz val="12"/>
        <rFont val="Times New Roman"/>
        <charset val="204"/>
      </rPr>
      <t>:</t>
    </r>
    <r>
      <rPr>
        <sz val="12"/>
        <rFont val="宋体"/>
        <charset val="204"/>
      </rPr>
      <t>采用优质岩板，具有较好的抗压性能，耐磨度较高，莫氏硬度</t>
    </r>
    <r>
      <rPr>
        <sz val="12"/>
        <rFont val="Times New Roman"/>
        <charset val="204"/>
      </rPr>
      <t xml:space="preserve"> 6 </t>
    </r>
    <r>
      <rPr>
        <sz val="12"/>
        <rFont val="宋体"/>
        <charset val="204"/>
      </rPr>
      <t>级，能满足日常使用需求，具有较好的防火性能。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支撑钢架</t>
    </r>
    <r>
      <rPr>
        <sz val="12"/>
        <rFont val="Times New Roman"/>
        <charset val="204"/>
      </rPr>
      <t>:</t>
    </r>
    <r>
      <rPr>
        <sz val="12"/>
        <rFont val="宋体"/>
        <charset val="204"/>
      </rPr>
      <t>采用</t>
    </r>
    <r>
      <rPr>
        <sz val="12"/>
        <rFont val="Times New Roman"/>
        <charset val="204"/>
      </rPr>
      <t xml:space="preserve"> Q195 </t>
    </r>
    <r>
      <rPr>
        <sz val="12"/>
        <rFont val="宋体"/>
        <charset val="204"/>
      </rPr>
      <t>钢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壁厚</t>
    </r>
    <r>
      <rPr>
        <sz val="12"/>
        <rFont val="Times New Roman"/>
        <charset val="204"/>
      </rPr>
      <t xml:space="preserve"> 1.5mm,</t>
    </r>
    <r>
      <rPr>
        <sz val="12"/>
        <rFont val="宋体"/>
        <charset val="204"/>
      </rPr>
      <t>表面静电粉末喷涂。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4.</t>
    </r>
    <r>
      <rPr>
        <b/>
        <sz val="12"/>
        <rFont val="宋体"/>
        <charset val="204"/>
      </rPr>
      <t>深化设计：供货前需提供三维空间效果设计图，由采购人选择确认后方可实施。</t>
    </r>
  </si>
  <si>
    <t>3F-储藏室</t>
  </si>
  <si>
    <t>1500*600*2000mm</t>
  </si>
  <si>
    <t>3F-操作间</t>
  </si>
  <si>
    <t>文件柜</t>
  </si>
  <si>
    <t>900*400*1850mm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</si>
  <si>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.材料：采用厚度</t>
    </r>
    <r>
      <rPr>
        <sz val="12"/>
        <rFont val="Times New Roman"/>
        <charset val="204"/>
      </rPr>
      <t xml:space="preserve">≥0.8mm </t>
    </r>
    <r>
      <rPr>
        <sz val="12"/>
        <rFont val="宋体"/>
        <charset val="204"/>
      </rPr>
      <t>的一级冷轧钢板或；耐酸碱腐蚀、光滑、不伤手，外形设计美观大方，采用优质钢板，表面光滑、平整；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.粉末：采用静电喷涂粉末；耐腐蚀，不易生锈，同时具有环保、抑菌、防锈、耐腐蚀、绝缘性高、附着力强、耐摩擦等技术特点；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.五金配件：拉手、</t>
    </r>
    <r>
      <rPr>
        <sz val="12"/>
        <rFont val="Times New Roman"/>
        <charset val="204"/>
      </rPr>
      <t xml:space="preserve">4mm </t>
    </r>
    <r>
      <rPr>
        <sz val="12"/>
        <rFont val="宋体"/>
        <charset val="204"/>
      </rPr>
      <t>钢化白玻，通过安全测试标准，各项指标均达国家标准：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.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5</t>
    </r>
    <r>
      <rPr>
        <sz val="12"/>
        <rFont val="宋体"/>
        <charset val="204"/>
      </rPr>
      <t>.</t>
    </r>
    <r>
      <rPr>
        <b/>
        <sz val="12"/>
        <rFont val="宋体"/>
        <charset val="204"/>
      </rPr>
      <t>深化设计：供货前需提供三维空间效果设计图，由采购人选择确认后方可实施。</t>
    </r>
  </si>
  <si>
    <t>个</t>
  </si>
  <si>
    <t>办公桌 1</t>
  </si>
  <si>
    <t>1800*800*750mm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</si>
  <si>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.基材：采用环保欧松板，甲醛释放含量</t>
    </r>
    <r>
      <rPr>
        <sz val="12"/>
        <rFont val="Times New Roman"/>
        <charset val="204"/>
      </rPr>
      <t>≤0.05mg/m³</t>
    </r>
    <r>
      <rPr>
        <sz val="12"/>
        <rFont val="宋体"/>
        <charset val="204"/>
      </rPr>
      <t>，达到国标</t>
    </r>
    <r>
      <rPr>
        <sz val="12"/>
        <rFont val="Times New Roman"/>
        <charset val="204"/>
      </rPr>
      <t xml:space="preserve"> E0 </t>
    </r>
    <r>
      <rPr>
        <sz val="12"/>
        <rFont val="宋体"/>
        <charset val="204"/>
      </rPr>
      <t>级标准，防火、防潮、耐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磨、耐酸碱、耐烫、耐污染。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.贴面：采用国标木纹三聚氰胺面板精工制作。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.封边：采用相当于或高于国标</t>
    </r>
    <r>
      <rPr>
        <sz val="12"/>
        <rFont val="Times New Roman"/>
        <charset val="204"/>
      </rPr>
      <t xml:space="preserve"> 2mm </t>
    </r>
    <r>
      <rPr>
        <sz val="12"/>
        <rFont val="宋体"/>
        <charset val="204"/>
      </rPr>
      <t>一级</t>
    </r>
    <r>
      <rPr>
        <sz val="12"/>
        <rFont val="Times New Roman"/>
        <charset val="204"/>
      </rPr>
      <t xml:space="preserve"> PVC </t>
    </r>
    <r>
      <rPr>
        <sz val="12"/>
        <rFont val="宋体"/>
        <charset val="204"/>
      </rPr>
      <t>同色封边条全自动化封边。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.五金配件：五金通过安全测试标准，各项指标均达国家标准；通过安全测试标准，各项指标均达国家标准。</t>
    </r>
    <r>
      <rPr>
        <sz val="12"/>
        <rFont val="Times New Roman"/>
        <charset val="204"/>
      </rPr>
      <t xml:space="preserve">
5</t>
    </r>
    <r>
      <rPr>
        <sz val="12"/>
        <rFont val="宋体"/>
        <charset val="204"/>
      </rPr>
      <t>.钢脚：钢管五金各项指标达到国家标准</t>
    </r>
    <r>
      <rPr>
        <sz val="12"/>
        <rFont val="Times New Roman"/>
        <charset val="204"/>
      </rPr>
      <t xml:space="preserve">
6</t>
    </r>
    <r>
      <rPr>
        <sz val="12"/>
        <rFont val="宋体"/>
        <charset val="204"/>
      </rPr>
      <t>.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7</t>
    </r>
    <r>
      <rPr>
        <sz val="12"/>
        <rFont val="宋体"/>
        <charset val="204"/>
      </rPr>
      <t>.颜色：面材至少提供</t>
    </r>
    <r>
      <rPr>
        <sz val="12"/>
        <rFont val="Times New Roman"/>
        <charset val="204"/>
      </rPr>
      <t>3</t>
    </r>
    <r>
      <rPr>
        <sz val="12"/>
        <rFont val="宋体"/>
        <charset val="204"/>
      </rPr>
      <t>种及以上颜色作为参考。</t>
    </r>
    <r>
      <rPr>
        <sz val="12"/>
        <rFont val="Times New Roman"/>
        <charset val="204"/>
      </rPr>
      <t xml:space="preserve">
8</t>
    </r>
    <r>
      <rPr>
        <sz val="12"/>
        <rFont val="宋体"/>
        <charset val="204"/>
      </rPr>
      <t>.</t>
    </r>
    <r>
      <rPr>
        <b/>
        <sz val="12"/>
        <rFont val="宋体"/>
        <charset val="204"/>
      </rPr>
      <t>深化设计：供货前需提供三维空间效果设计图，由采购人选择确认后方可实施。</t>
    </r>
  </si>
  <si>
    <t>办公桌 6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</si>
  <si>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.基材：采用环保欧松板，甲醛释放含量</t>
    </r>
    <r>
      <rPr>
        <sz val="12"/>
        <rFont val="Times New Roman"/>
        <charset val="204"/>
      </rPr>
      <t>≤0.05mg/m³</t>
    </r>
    <r>
      <rPr>
        <sz val="12"/>
        <rFont val="宋体"/>
        <charset val="204"/>
      </rPr>
      <t>，达到国标</t>
    </r>
    <r>
      <rPr>
        <sz val="12"/>
        <rFont val="Times New Roman"/>
        <charset val="204"/>
      </rPr>
      <t xml:space="preserve"> E0 </t>
    </r>
    <r>
      <rPr>
        <sz val="12"/>
        <rFont val="宋体"/>
        <charset val="204"/>
      </rPr>
      <t>级标准，防火、防潮、耐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磨、耐酸碱、耐烫、耐污染。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.贴面：采用国标木纹三聚氰胺面板精工制作。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.封边：采用相当于或高于国标</t>
    </r>
    <r>
      <rPr>
        <sz val="12"/>
        <rFont val="Times New Roman"/>
        <charset val="204"/>
      </rPr>
      <t xml:space="preserve"> 2mm </t>
    </r>
    <r>
      <rPr>
        <sz val="12"/>
        <rFont val="宋体"/>
        <charset val="204"/>
      </rPr>
      <t>一级</t>
    </r>
    <r>
      <rPr>
        <sz val="12"/>
        <rFont val="Times New Roman"/>
        <charset val="204"/>
      </rPr>
      <t xml:space="preserve"> PVC </t>
    </r>
    <r>
      <rPr>
        <sz val="12"/>
        <rFont val="宋体"/>
        <charset val="204"/>
      </rPr>
      <t>同色封边条全自动化封边。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.五金配件：五金通过安全测试标准，各项指标均达国家标准；通过安全测试标准，各项指标均达国家标准。</t>
    </r>
    <r>
      <rPr>
        <sz val="12"/>
        <rFont val="Times New Roman"/>
        <charset val="204"/>
      </rPr>
      <t xml:space="preserve">
5</t>
    </r>
    <r>
      <rPr>
        <sz val="12"/>
        <rFont val="宋体"/>
        <charset val="204"/>
      </rPr>
      <t>.钢脚：钢管五金各项指标达到国家标准。</t>
    </r>
    <r>
      <rPr>
        <sz val="12"/>
        <rFont val="Times New Roman"/>
        <charset val="204"/>
      </rPr>
      <t xml:space="preserve">
6</t>
    </r>
    <r>
      <rPr>
        <sz val="12"/>
        <rFont val="宋体"/>
        <charset val="204"/>
      </rPr>
      <t>.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7</t>
    </r>
    <r>
      <rPr>
        <sz val="12"/>
        <rFont val="宋体"/>
        <charset val="204"/>
      </rPr>
      <t>.颜色：面材至少提供</t>
    </r>
    <r>
      <rPr>
        <sz val="12"/>
        <rFont val="Times New Roman"/>
        <charset val="204"/>
      </rPr>
      <t>3</t>
    </r>
    <r>
      <rPr>
        <sz val="12"/>
        <rFont val="宋体"/>
        <charset val="204"/>
      </rPr>
      <t>种及以上颜色作为参考。</t>
    </r>
    <r>
      <rPr>
        <sz val="12"/>
        <rFont val="Times New Roman"/>
        <charset val="204"/>
      </rPr>
      <t xml:space="preserve">
8</t>
    </r>
    <r>
      <rPr>
        <sz val="12"/>
        <rFont val="宋体"/>
        <charset val="204"/>
      </rPr>
      <t>.</t>
    </r>
    <r>
      <rPr>
        <b/>
        <sz val="12"/>
        <rFont val="宋体"/>
        <charset val="204"/>
      </rPr>
      <t>深化设计：供货前需提供三维空间效果设计图，由采购人选择确认后方可实施。</t>
    </r>
  </si>
  <si>
    <t>3F-操作间
3/4/13/15</t>
  </si>
  <si>
    <t>办公椅 2</t>
  </si>
  <si>
    <t>610*705*
（1145-1220)mm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</si>
  <si>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.头枕：可上下升降和向下自适应调整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.背框：</t>
    </r>
    <r>
      <rPr>
        <sz val="12"/>
        <rFont val="Times New Roman"/>
        <charset val="204"/>
      </rPr>
      <t xml:space="preserve">PA </t>
    </r>
    <r>
      <rPr>
        <sz val="12"/>
        <rFont val="宋体"/>
        <charset val="204"/>
      </rPr>
      <t>背框，</t>
    </r>
    <r>
      <rPr>
        <sz val="12"/>
        <rFont val="Times New Roman"/>
        <charset val="204"/>
      </rPr>
      <t>10°</t>
    </r>
    <r>
      <rPr>
        <sz val="12"/>
        <rFont val="宋体"/>
        <charset val="204"/>
      </rPr>
      <t>自适应角度摇摆，最大后仰角度为</t>
    </r>
    <r>
      <rPr>
        <sz val="12"/>
        <rFont val="Times New Roman"/>
        <charset val="204"/>
      </rPr>
      <t xml:space="preserve"> 132°
3</t>
    </r>
    <r>
      <rPr>
        <sz val="12"/>
        <rFont val="宋体"/>
        <charset val="204"/>
      </rPr>
      <t>.椅座：</t>
    </r>
    <r>
      <rPr>
        <sz val="12"/>
        <rFont val="Times New Roman"/>
        <charset val="204"/>
      </rPr>
      <t xml:space="preserve">7.5cm </t>
    </r>
    <r>
      <rPr>
        <sz val="12"/>
        <rFont val="宋体"/>
        <charset val="204"/>
      </rPr>
      <t>厚定型绵，配合座滑板可前后滑动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.扶手：</t>
    </r>
    <r>
      <rPr>
        <sz val="12"/>
        <rFont val="Times New Roman"/>
        <charset val="204"/>
      </rPr>
      <t xml:space="preserve">4D </t>
    </r>
    <r>
      <rPr>
        <sz val="12"/>
        <rFont val="宋体"/>
        <charset val="204"/>
      </rPr>
      <t>扶手，可上下升降，前后滑动，左右摆动，左右滑动</t>
    </r>
    <r>
      <rPr>
        <sz val="12"/>
        <rFont val="Times New Roman"/>
        <charset val="204"/>
      </rPr>
      <t xml:space="preserve">
5</t>
    </r>
    <r>
      <rPr>
        <sz val="12"/>
        <rFont val="宋体"/>
        <charset val="204"/>
      </rPr>
      <t>.底盘：四档锁定自负重底盘</t>
    </r>
    <r>
      <rPr>
        <sz val="12"/>
        <rFont val="Times New Roman"/>
        <charset val="204"/>
      </rPr>
      <t xml:space="preserve">
6</t>
    </r>
    <r>
      <rPr>
        <sz val="12"/>
        <rFont val="宋体"/>
        <charset val="204"/>
      </rPr>
      <t>.气杆：行程</t>
    </r>
    <r>
      <rPr>
        <sz val="12"/>
        <rFont val="Times New Roman"/>
        <charset val="204"/>
      </rPr>
      <t xml:space="preserve"> 85mm </t>
    </r>
    <r>
      <rPr>
        <sz val="12"/>
        <rFont val="宋体"/>
        <charset val="204"/>
      </rPr>
      <t>沉口</t>
    </r>
    <r>
      <rPr>
        <sz val="12"/>
        <rFont val="Times New Roman"/>
        <charset val="204"/>
      </rPr>
      <t xml:space="preserve"> 80mm </t>
    </r>
    <r>
      <rPr>
        <sz val="12"/>
        <rFont val="宋体"/>
        <charset val="204"/>
      </rPr>
      <t>黑色气压棒</t>
    </r>
    <r>
      <rPr>
        <sz val="12"/>
        <rFont val="Times New Roman"/>
        <charset val="204"/>
      </rPr>
      <t xml:space="preserve">
7</t>
    </r>
    <r>
      <rPr>
        <sz val="12"/>
        <rFont val="宋体"/>
        <charset val="204"/>
      </rPr>
      <t>.椅脚：</t>
    </r>
    <r>
      <rPr>
        <sz val="12"/>
        <rFont val="Times New Roman"/>
        <charset val="204"/>
      </rPr>
      <t xml:space="preserve">345mm </t>
    </r>
    <r>
      <rPr>
        <sz val="12"/>
        <rFont val="宋体"/>
        <charset val="204"/>
      </rPr>
      <t>黑色</t>
    </r>
    <r>
      <rPr>
        <sz val="12"/>
        <rFont val="Times New Roman"/>
        <charset val="204"/>
      </rPr>
      <t xml:space="preserve"> PA </t>
    </r>
    <r>
      <rPr>
        <sz val="12"/>
        <rFont val="宋体"/>
        <charset val="204"/>
      </rPr>
      <t>脚</t>
    </r>
    <r>
      <rPr>
        <sz val="12"/>
        <rFont val="Times New Roman"/>
        <charset val="204"/>
      </rPr>
      <t xml:space="preserve">
8</t>
    </r>
    <r>
      <rPr>
        <sz val="12"/>
        <rFont val="宋体"/>
        <charset val="204"/>
      </rPr>
      <t>.椅轮：</t>
    </r>
    <r>
      <rPr>
        <sz val="12"/>
        <rFont val="Times New Roman"/>
        <charset val="204"/>
      </rPr>
      <t xml:space="preserve">60/25 </t>
    </r>
    <r>
      <rPr>
        <sz val="12"/>
        <rFont val="宋体"/>
        <charset val="204"/>
      </rPr>
      <t>黑色</t>
    </r>
    <r>
      <rPr>
        <sz val="12"/>
        <rFont val="Times New Roman"/>
        <charset val="204"/>
      </rPr>
      <t xml:space="preserve"> PU </t>
    </r>
    <r>
      <rPr>
        <sz val="12"/>
        <rFont val="宋体"/>
        <charset val="204"/>
      </rPr>
      <t>轮</t>
    </r>
    <r>
      <rPr>
        <sz val="12"/>
        <rFont val="Times New Roman"/>
        <charset val="204"/>
      </rPr>
      <t xml:space="preserve">
9</t>
    </r>
    <r>
      <rPr>
        <sz val="12"/>
        <rFont val="宋体"/>
        <charset val="204"/>
      </rPr>
      <t>.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10</t>
    </r>
    <r>
      <rPr>
        <sz val="12"/>
        <rFont val="宋体"/>
        <charset val="204"/>
      </rPr>
      <t>.颜色：面材至少提供2种及以上颜色作为参考。</t>
    </r>
    <r>
      <rPr>
        <sz val="12"/>
        <rFont val="Times New Roman"/>
        <charset val="204"/>
      </rPr>
      <t xml:space="preserve">
11</t>
    </r>
    <r>
      <rPr>
        <sz val="12"/>
        <rFont val="宋体"/>
        <charset val="204"/>
      </rPr>
      <t>.</t>
    </r>
    <r>
      <rPr>
        <b/>
        <sz val="12"/>
        <rFont val="宋体"/>
        <charset val="204"/>
      </rPr>
      <t>深化设计：供货前需提供三维空间效果设计图，由采购人选择确认后方可实施。</t>
    </r>
  </si>
  <si>
    <r>
      <rPr>
        <sz val="12"/>
        <rFont val="Times New Roman"/>
        <charset val="134"/>
      </rPr>
      <t>3F-</t>
    </r>
    <r>
      <rPr>
        <sz val="12"/>
        <rFont val="宋体"/>
        <charset val="134"/>
      </rPr>
      <t>操作间</t>
    </r>
    <r>
      <rPr>
        <sz val="12"/>
        <rFont val="Times New Roman"/>
        <charset val="134"/>
      </rPr>
      <t xml:space="preserve">
3/4/13/15</t>
    </r>
  </si>
  <si>
    <t>接待椅</t>
  </si>
  <si>
    <t>645*600*1045±10mm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</si>
  <si>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椅背：外框夹内框双背框结构，保持强度稳定和网布持久不松弛、不脱落、不变型；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背主体采用面材采用优质网布面料；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海棉：采用不同部位分密度设计成型泡棉，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结合人体工力学弧度整块设计；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气压棒：优质气压棒，可承受</t>
    </r>
    <r>
      <rPr>
        <sz val="12"/>
        <rFont val="Times New Roman"/>
        <charset val="204"/>
      </rPr>
      <t xml:space="preserve"> 250KG </t>
    </r>
    <r>
      <rPr>
        <sz val="12"/>
        <rFont val="宋体"/>
        <charset val="204"/>
      </rPr>
      <t>压力，升降</t>
    </r>
    <r>
      <rPr>
        <sz val="12"/>
        <rFont val="Times New Roman"/>
        <charset val="204"/>
      </rPr>
      <t xml:space="preserve"> 8 </t>
    </r>
    <r>
      <rPr>
        <sz val="12"/>
        <rFont val="宋体"/>
        <charset val="204"/>
      </rPr>
      <t>万次无损；</t>
    </r>
    <r>
      <rPr>
        <sz val="12"/>
        <rFont val="Times New Roman"/>
        <charset val="204"/>
      </rPr>
      <t xml:space="preserve">
5.</t>
    </r>
    <r>
      <rPr>
        <sz val="12"/>
        <rFont val="宋体"/>
        <charset val="204"/>
      </rPr>
      <t>面料：背网采用优质透气背网；座布耐磨擦不掉色；</t>
    </r>
    <r>
      <rPr>
        <sz val="12"/>
        <rFont val="Times New Roman"/>
        <charset val="204"/>
      </rPr>
      <t xml:space="preserve">
6.</t>
    </r>
    <r>
      <rPr>
        <sz val="12"/>
        <rFont val="宋体"/>
        <charset val="204"/>
      </rPr>
      <t>底盘：采用一级锁定基本倾仰底盘，壁厚</t>
    </r>
    <r>
      <rPr>
        <sz val="12"/>
        <rFont val="Times New Roman"/>
        <charset val="204"/>
      </rPr>
      <t xml:space="preserve"> 2.0mm</t>
    </r>
    <r>
      <rPr>
        <sz val="12"/>
        <rFont val="宋体"/>
        <charset val="204"/>
      </rPr>
      <t>；</t>
    </r>
    <r>
      <rPr>
        <sz val="12"/>
        <rFont val="Times New Roman"/>
        <charset val="204"/>
      </rPr>
      <t xml:space="preserve">
7.</t>
    </r>
    <r>
      <rPr>
        <sz val="12"/>
        <rFont val="宋体"/>
        <charset val="204"/>
      </rPr>
      <t>半架：电镀弓形脚，宽幅稳重，经久耐用；</t>
    </r>
    <r>
      <rPr>
        <sz val="12"/>
        <rFont val="Times New Roman"/>
        <charset val="204"/>
      </rPr>
      <t xml:space="preserve">
8.</t>
    </r>
    <r>
      <rPr>
        <sz val="12"/>
        <rFont val="宋体"/>
        <charset val="204"/>
      </rPr>
      <t>配置：固定扶手。</t>
    </r>
    <r>
      <rPr>
        <sz val="12"/>
        <rFont val="Times New Roman"/>
        <charset val="204"/>
      </rPr>
      <t xml:space="preserve">
9.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10.</t>
    </r>
    <r>
      <rPr>
        <sz val="12"/>
        <rFont val="宋体"/>
        <charset val="204"/>
      </rPr>
      <t>颜色：面材至少提供</t>
    </r>
    <r>
      <rPr>
        <sz val="12"/>
        <rFont val="Times New Roman"/>
        <charset val="204"/>
      </rPr>
      <t>2</t>
    </r>
    <r>
      <rPr>
        <sz val="12"/>
        <rFont val="宋体"/>
        <charset val="204"/>
      </rPr>
      <t>种及以上颜色作为参考。</t>
    </r>
    <r>
      <rPr>
        <sz val="12"/>
        <rFont val="Times New Roman"/>
        <charset val="204"/>
      </rPr>
      <t xml:space="preserve">
11.</t>
    </r>
    <r>
      <rPr>
        <b/>
        <sz val="12"/>
        <rFont val="宋体"/>
        <charset val="204"/>
      </rPr>
      <t>深化设计：供货前需提供三维空间效果设计图，由采购人选择确认后方可实施。</t>
    </r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</si>
  <si>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.材料：采用厚度</t>
    </r>
    <r>
      <rPr>
        <sz val="12"/>
        <rFont val="Times New Roman"/>
        <charset val="204"/>
      </rPr>
      <t xml:space="preserve">≥0.8mm </t>
    </r>
    <r>
      <rPr>
        <sz val="12"/>
        <rFont val="宋体"/>
        <charset val="204"/>
      </rPr>
      <t>的一级冷轧钢板（采用静电喷涂粉末；耐腐蚀，不易生锈，同时具有环保、抑菌、防锈、耐腐蚀、绝缘性高、附着力强、耐摩擦等技术特点耐酸碱腐蚀、光滑、不伤手，外形设计美观大方，采用优质钢板，表面光滑、平整）或</t>
    </r>
    <r>
      <rPr>
        <sz val="12"/>
        <rFont val="Times New Roman"/>
        <charset val="204"/>
      </rPr>
      <t xml:space="preserve"> </t>
    </r>
    <r>
      <rPr>
        <sz val="12"/>
        <rFont val="宋体-简"/>
        <charset val="204"/>
      </rPr>
      <t>国标</t>
    </r>
    <r>
      <rPr>
        <sz val="12"/>
        <rFont val="Times New Roman"/>
        <charset val="204"/>
      </rPr>
      <t>E0</t>
    </r>
    <r>
      <rPr>
        <sz val="12"/>
        <rFont val="宋体-简"/>
        <charset val="204"/>
      </rPr>
      <t>级净味环保板（面板侧脚：采用25mm 国标E0级净味环保板，四周采用2mmPUR 封边；柜体门板：采用16mm 国标E0级净味环保板，四周采用1mmPUR封边，抽面/顶板/门板2mmPUR封边，加宽加厚铝合金玻璃门</t>
    </r>
    <r>
      <rPr>
        <sz val="12"/>
        <rFont val="宋体"/>
        <charset val="204"/>
      </rPr>
      <t>；）；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.五金配件：品牌优质静音液压缓冲铰链（终身质保)</t>
    </r>
    <r>
      <rPr>
        <sz val="12"/>
        <rFont val="宋体-简"/>
        <charset val="204"/>
      </rPr>
      <t>；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.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；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.</t>
    </r>
    <r>
      <rPr>
        <b/>
        <sz val="12"/>
        <rFont val="宋体"/>
        <charset val="204"/>
      </rPr>
      <t>深化设计：供货前需提供三维空间效果设计图，由采购人选择确认后方可实施。</t>
    </r>
  </si>
  <si>
    <t>沙发组合</t>
  </si>
  <si>
    <t>三人沙发1张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</si>
  <si>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面料：采用超纤皮（厚度不低于</t>
    </r>
    <r>
      <rPr>
        <sz val="12"/>
        <rFont val="Times New Roman"/>
        <charset val="204"/>
      </rPr>
      <t xml:space="preserve"> 1.2mm</t>
    </r>
    <r>
      <rPr>
        <sz val="12"/>
        <rFont val="宋体"/>
        <charset val="204"/>
      </rPr>
      <t>），皮面光泽度好，透气性强，柔软且富于韧性，着色牢度强，无结疤及皮面自然缺陷；</t>
    </r>
    <r>
      <rPr>
        <sz val="12"/>
        <rFont val="Times New Roman"/>
        <charset val="204"/>
      </rPr>
      <t xml:space="preserve">                                           
2.</t>
    </r>
    <r>
      <rPr>
        <sz val="12"/>
        <rFont val="宋体"/>
        <charset val="204"/>
      </rPr>
      <t>海绵：采用阻燃海绵，可防氧化，防碎；坐感舒适，根据人体工程学原理设计；底部及成型海绵面再附一次定型泡棉、高回弹海绵，座、背内置蛇形钢拉簧回橡皮拉带；依据人体工程学原理设计；</t>
    </r>
    <r>
      <rPr>
        <sz val="12"/>
        <rFont val="Times New Roman"/>
        <charset val="204"/>
      </rPr>
      <t xml:space="preserve">                                                       
3.</t>
    </r>
    <r>
      <rPr>
        <sz val="12"/>
        <rFont val="宋体"/>
        <charset val="204"/>
      </rPr>
      <t>内框架：采用优质不变形硬木框结构，并经防腐、防潮、防虫化学处理，接口密封坚固；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脚架：喷涂钢脚。</t>
    </r>
    <r>
      <rPr>
        <sz val="12"/>
        <rFont val="Times New Roman"/>
        <charset val="204"/>
      </rPr>
      <t xml:space="preserve">
5.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6.</t>
    </r>
    <r>
      <rPr>
        <sz val="12"/>
        <rFont val="宋体"/>
        <charset val="204"/>
      </rPr>
      <t>颜色：面材至少提供</t>
    </r>
    <r>
      <rPr>
        <sz val="12"/>
        <rFont val="Times New Roman"/>
        <charset val="204"/>
      </rPr>
      <t>5</t>
    </r>
    <r>
      <rPr>
        <sz val="12"/>
        <rFont val="宋体"/>
        <charset val="204"/>
      </rPr>
      <t>种及以上颜色作为参考。</t>
    </r>
    <r>
      <rPr>
        <sz val="12"/>
        <rFont val="Times New Roman"/>
        <charset val="204"/>
      </rPr>
      <t xml:space="preserve">
7.</t>
    </r>
    <r>
      <rPr>
        <b/>
        <sz val="12"/>
        <rFont val="宋体"/>
        <charset val="204"/>
      </rPr>
      <t>深化设计：供货前需提供三维空间效果设计图，由采购人选择确认后方可实施。</t>
    </r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</si>
  <si>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台面</t>
    </r>
    <r>
      <rPr>
        <sz val="12"/>
        <rFont val="Times New Roman"/>
        <charset val="204"/>
      </rPr>
      <t>:</t>
    </r>
    <r>
      <rPr>
        <sz val="12"/>
        <rFont val="宋体"/>
        <charset val="204"/>
      </rPr>
      <t>采用优质岩板，具有较好的抗压性能，耐磨度较高，莫氏硬度</t>
    </r>
    <r>
      <rPr>
        <sz val="12"/>
        <rFont val="Times New Roman"/>
        <charset val="204"/>
      </rPr>
      <t xml:space="preserve"> 6 </t>
    </r>
    <r>
      <rPr>
        <sz val="12"/>
        <rFont val="宋体"/>
        <charset val="204"/>
      </rPr>
      <t>级，能满足日常使用需求，具有较好的防火性能。</t>
    </r>
    <r>
      <rPr>
        <sz val="12"/>
        <rFont val="Times New Roman"/>
        <charset val="204"/>
      </rPr>
      <t xml:space="preserve">                                             
2.</t>
    </r>
    <r>
      <rPr>
        <sz val="12"/>
        <rFont val="宋体"/>
        <charset val="204"/>
      </rPr>
      <t>支撑钢架</t>
    </r>
    <r>
      <rPr>
        <sz val="12"/>
        <rFont val="Times New Roman"/>
        <charset val="204"/>
      </rPr>
      <t>:</t>
    </r>
    <r>
      <rPr>
        <sz val="12"/>
        <rFont val="宋体"/>
        <charset val="204"/>
      </rPr>
      <t>采用</t>
    </r>
    <r>
      <rPr>
        <sz val="12"/>
        <rFont val="Times New Roman"/>
        <charset val="204"/>
      </rPr>
      <t xml:space="preserve"> Q195 </t>
    </r>
    <r>
      <rPr>
        <sz val="12"/>
        <rFont val="宋体"/>
        <charset val="204"/>
      </rPr>
      <t>钢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壁厚</t>
    </r>
    <r>
      <rPr>
        <sz val="12"/>
        <rFont val="Times New Roman"/>
        <charset val="204"/>
      </rPr>
      <t xml:space="preserve"> 1.5mm,</t>
    </r>
    <r>
      <rPr>
        <sz val="12"/>
        <rFont val="宋体"/>
        <charset val="204"/>
      </rPr>
      <t>表面静电粉末喷涂。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深化设计：供货前需提供三维空间效果设计图，由采购人选择确认后方可实施。</t>
    </r>
  </si>
  <si>
    <t>3F-操作间
16-18</t>
  </si>
  <si>
    <t>办公桌 2</t>
  </si>
  <si>
    <t>2400*800*750mm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</si>
  <si>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.基材：采用环保欧松板，甲醛释放含量</t>
    </r>
    <r>
      <rPr>
        <sz val="12"/>
        <rFont val="Times New Roman"/>
        <charset val="204"/>
      </rPr>
      <t>≤0.05mg/m³</t>
    </r>
    <r>
      <rPr>
        <sz val="12"/>
        <rFont val="宋体"/>
        <charset val="204"/>
      </rPr>
      <t>，达到国标</t>
    </r>
    <r>
      <rPr>
        <sz val="12"/>
        <rFont val="Times New Roman"/>
        <charset val="204"/>
      </rPr>
      <t xml:space="preserve"> E0 </t>
    </r>
    <r>
      <rPr>
        <sz val="12"/>
        <rFont val="宋体"/>
        <charset val="204"/>
      </rPr>
      <t>级标准，防火、防潮、耐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磨、耐酸碱、耐烫、耐污染。</t>
    </r>
    <r>
      <rPr>
        <sz val="12"/>
        <rFont val="Times New Roman"/>
        <charset val="204"/>
      </rPr>
      <t xml:space="preserve">                                           
2</t>
    </r>
    <r>
      <rPr>
        <sz val="12"/>
        <rFont val="宋体"/>
        <charset val="204"/>
      </rPr>
      <t>.贴面：采用国标木纹三聚氰胺面板精工制作。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.封边：采用相当于或高于国标</t>
    </r>
    <r>
      <rPr>
        <sz val="12"/>
        <rFont val="Times New Roman"/>
        <charset val="204"/>
      </rPr>
      <t xml:space="preserve"> 2mm </t>
    </r>
    <r>
      <rPr>
        <sz val="12"/>
        <rFont val="宋体"/>
        <charset val="204"/>
      </rPr>
      <t>一级</t>
    </r>
    <r>
      <rPr>
        <sz val="12"/>
        <rFont val="Times New Roman"/>
        <charset val="204"/>
      </rPr>
      <t xml:space="preserve"> PVC </t>
    </r>
    <r>
      <rPr>
        <sz val="12"/>
        <rFont val="宋体"/>
        <charset val="204"/>
      </rPr>
      <t>同色封边条全自动化封边。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.五金配件：五金通过安全测试标准，各项指标均达国家标准；通过安全测试标准，各项指标均达国家标准。</t>
    </r>
    <r>
      <rPr>
        <sz val="12"/>
        <rFont val="Times New Roman"/>
        <charset val="204"/>
      </rPr>
      <t xml:space="preserve">                                                         
5</t>
    </r>
    <r>
      <rPr>
        <sz val="12"/>
        <rFont val="宋体"/>
        <charset val="204"/>
      </rPr>
      <t>.钢脚：钢管五金各项指标达到国家标准。</t>
    </r>
    <r>
      <rPr>
        <sz val="12"/>
        <rFont val="Times New Roman"/>
        <charset val="204"/>
      </rPr>
      <t xml:space="preserve">
6</t>
    </r>
    <r>
      <rPr>
        <sz val="12"/>
        <rFont val="宋体"/>
        <charset val="204"/>
      </rPr>
      <t>.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7</t>
    </r>
    <r>
      <rPr>
        <sz val="12"/>
        <rFont val="宋体"/>
        <charset val="204"/>
      </rPr>
      <t>.颜色：面材至少提供</t>
    </r>
    <r>
      <rPr>
        <sz val="12"/>
        <rFont val="Times New Roman"/>
        <charset val="204"/>
      </rPr>
      <t>3</t>
    </r>
    <r>
      <rPr>
        <sz val="12"/>
        <rFont val="宋体"/>
        <charset val="204"/>
      </rPr>
      <t>种及以上颜色作为参考。</t>
    </r>
    <r>
      <rPr>
        <sz val="12"/>
        <rFont val="Times New Roman"/>
        <charset val="204"/>
      </rPr>
      <t xml:space="preserve">
8.</t>
    </r>
    <r>
      <rPr>
        <sz val="12"/>
        <rFont val="宋体"/>
        <charset val="204"/>
      </rPr>
      <t>深化设计：供货前需提供三维空间效果设计图，由采购人选择确认后方可实施。</t>
    </r>
  </si>
  <si>
    <t>610 * 705 *
（1145-1220)mm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</si>
  <si>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.头枕：可上下升降和向下自适应调整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.背框：</t>
    </r>
    <r>
      <rPr>
        <sz val="12"/>
        <rFont val="Times New Roman"/>
        <charset val="204"/>
      </rPr>
      <t xml:space="preserve">PA </t>
    </r>
    <r>
      <rPr>
        <sz val="12"/>
        <rFont val="宋体"/>
        <charset val="204"/>
      </rPr>
      <t>背框，</t>
    </r>
    <r>
      <rPr>
        <sz val="12"/>
        <rFont val="Times New Roman"/>
        <charset val="204"/>
      </rPr>
      <t>10°</t>
    </r>
    <r>
      <rPr>
        <sz val="12"/>
        <rFont val="宋体"/>
        <charset val="204"/>
      </rPr>
      <t>自适应角度摇摆，最大后仰角度为</t>
    </r>
    <r>
      <rPr>
        <sz val="12"/>
        <rFont val="Times New Roman"/>
        <charset val="204"/>
      </rPr>
      <t xml:space="preserve"> 132°
3</t>
    </r>
    <r>
      <rPr>
        <sz val="12"/>
        <rFont val="宋体"/>
        <charset val="204"/>
      </rPr>
      <t>.椅座：</t>
    </r>
    <r>
      <rPr>
        <sz val="12"/>
        <rFont val="Times New Roman"/>
        <charset val="204"/>
      </rPr>
      <t xml:space="preserve">7.5cm </t>
    </r>
    <r>
      <rPr>
        <sz val="12"/>
        <rFont val="宋体"/>
        <charset val="204"/>
      </rPr>
      <t>厚定型绵，配合座滑板可前后滑动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.扶手：</t>
    </r>
    <r>
      <rPr>
        <sz val="12"/>
        <rFont val="Times New Roman"/>
        <charset val="204"/>
      </rPr>
      <t xml:space="preserve">4D </t>
    </r>
    <r>
      <rPr>
        <sz val="12"/>
        <rFont val="宋体"/>
        <charset val="204"/>
      </rPr>
      <t>扶手，可上下升降，前后滑动，左右摆动，左右滑动</t>
    </r>
    <r>
      <rPr>
        <sz val="12"/>
        <rFont val="Times New Roman"/>
        <charset val="204"/>
      </rPr>
      <t xml:space="preserve">
5</t>
    </r>
    <r>
      <rPr>
        <sz val="12"/>
        <rFont val="宋体"/>
        <charset val="204"/>
      </rPr>
      <t>.底盘：四档锁定自负重底盘</t>
    </r>
    <r>
      <rPr>
        <sz val="12"/>
        <rFont val="Times New Roman"/>
        <charset val="204"/>
      </rPr>
      <t xml:space="preserve">
6</t>
    </r>
    <r>
      <rPr>
        <sz val="12"/>
        <rFont val="宋体"/>
        <charset val="204"/>
      </rPr>
      <t>.气杆：行程</t>
    </r>
    <r>
      <rPr>
        <sz val="12"/>
        <rFont val="Times New Roman"/>
        <charset val="204"/>
      </rPr>
      <t xml:space="preserve"> 85mm </t>
    </r>
    <r>
      <rPr>
        <sz val="12"/>
        <rFont val="宋体"/>
        <charset val="204"/>
      </rPr>
      <t>沉口</t>
    </r>
    <r>
      <rPr>
        <sz val="12"/>
        <rFont val="Times New Roman"/>
        <charset val="204"/>
      </rPr>
      <t xml:space="preserve"> 80mm </t>
    </r>
    <r>
      <rPr>
        <sz val="12"/>
        <rFont val="宋体"/>
        <charset val="204"/>
      </rPr>
      <t>黑色气压棒</t>
    </r>
    <r>
      <rPr>
        <sz val="12"/>
        <rFont val="Times New Roman"/>
        <charset val="204"/>
      </rPr>
      <t xml:space="preserve">
7</t>
    </r>
    <r>
      <rPr>
        <sz val="12"/>
        <rFont val="宋体"/>
        <charset val="204"/>
      </rPr>
      <t>.椅脚：</t>
    </r>
    <r>
      <rPr>
        <sz val="12"/>
        <rFont val="Times New Roman"/>
        <charset val="204"/>
      </rPr>
      <t xml:space="preserve">345mm </t>
    </r>
    <r>
      <rPr>
        <sz val="12"/>
        <rFont val="宋体"/>
        <charset val="204"/>
      </rPr>
      <t>黑色</t>
    </r>
    <r>
      <rPr>
        <sz val="12"/>
        <rFont val="Times New Roman"/>
        <charset val="204"/>
      </rPr>
      <t xml:space="preserve"> PA </t>
    </r>
    <r>
      <rPr>
        <sz val="12"/>
        <rFont val="宋体"/>
        <charset val="204"/>
      </rPr>
      <t>脚</t>
    </r>
    <r>
      <rPr>
        <sz val="12"/>
        <rFont val="Times New Roman"/>
        <charset val="204"/>
      </rPr>
      <t xml:space="preserve">
8</t>
    </r>
    <r>
      <rPr>
        <sz val="12"/>
        <rFont val="宋体"/>
        <charset val="204"/>
      </rPr>
      <t>.椅轮：</t>
    </r>
    <r>
      <rPr>
        <sz val="12"/>
        <rFont val="Times New Roman"/>
        <charset val="204"/>
      </rPr>
      <t xml:space="preserve">60/25 </t>
    </r>
    <r>
      <rPr>
        <sz val="12"/>
        <rFont val="宋体"/>
        <charset val="204"/>
      </rPr>
      <t>黑色</t>
    </r>
    <r>
      <rPr>
        <sz val="12"/>
        <rFont val="Times New Roman"/>
        <charset val="204"/>
      </rPr>
      <t xml:space="preserve"> PU </t>
    </r>
    <r>
      <rPr>
        <sz val="12"/>
        <rFont val="宋体"/>
        <charset val="204"/>
      </rPr>
      <t>轮</t>
    </r>
    <r>
      <rPr>
        <sz val="12"/>
        <rFont val="Times New Roman"/>
        <charset val="204"/>
      </rPr>
      <t xml:space="preserve">
9</t>
    </r>
    <r>
      <rPr>
        <sz val="12"/>
        <rFont val="宋体"/>
        <charset val="204"/>
      </rPr>
      <t>.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10</t>
    </r>
    <r>
      <rPr>
        <sz val="12"/>
        <rFont val="宋体"/>
        <charset val="204"/>
      </rPr>
      <t>.颜色：面材至少提供</t>
    </r>
    <r>
      <rPr>
        <sz val="12"/>
        <rFont val="Times New Roman"/>
        <charset val="204"/>
      </rPr>
      <t>2</t>
    </r>
    <r>
      <rPr>
        <sz val="12"/>
        <rFont val="宋体"/>
        <charset val="204"/>
      </rPr>
      <t>种及以上颜色作为参考。</t>
    </r>
  </si>
  <si>
    <r>
      <rPr>
        <sz val="12"/>
        <rFont val="Times New Roman"/>
        <charset val="134"/>
      </rPr>
      <t>3F-</t>
    </r>
    <r>
      <rPr>
        <sz val="12"/>
        <rFont val="宋体"/>
        <charset val="134"/>
      </rPr>
      <t>操作间</t>
    </r>
    <r>
      <rPr>
        <sz val="12"/>
        <rFont val="Times New Roman"/>
        <charset val="134"/>
      </rPr>
      <t xml:space="preserve">
16-18</t>
    </r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</si>
  <si>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椅背：外框夹内框双背框结构，保持强度稳定和网布持久不松弛、不脱落、不变型；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背主体采用面材采用优质网布面料；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海棉：采用不同部位分密度设计成型泡棉，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结合人体工力学弧度整块设计；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气压棒：优质气压棒，可承受</t>
    </r>
    <r>
      <rPr>
        <sz val="12"/>
        <rFont val="Times New Roman"/>
        <charset val="204"/>
      </rPr>
      <t xml:space="preserve"> 250KG </t>
    </r>
    <r>
      <rPr>
        <sz val="12"/>
        <rFont val="宋体"/>
        <charset val="204"/>
      </rPr>
      <t>压力，升降</t>
    </r>
    <r>
      <rPr>
        <sz val="12"/>
        <rFont val="Times New Roman"/>
        <charset val="204"/>
      </rPr>
      <t xml:space="preserve"> 8 </t>
    </r>
    <r>
      <rPr>
        <sz val="12"/>
        <rFont val="宋体"/>
        <charset val="204"/>
      </rPr>
      <t>万次无损；</t>
    </r>
    <r>
      <rPr>
        <sz val="12"/>
        <rFont val="Times New Roman"/>
        <charset val="204"/>
      </rPr>
      <t xml:space="preserve">
5.</t>
    </r>
    <r>
      <rPr>
        <sz val="12"/>
        <rFont val="宋体"/>
        <charset val="204"/>
      </rPr>
      <t>面料：背网采用优质透气背网；座布耐磨擦不掉色；</t>
    </r>
    <r>
      <rPr>
        <sz val="12"/>
        <rFont val="Times New Roman"/>
        <charset val="204"/>
      </rPr>
      <t xml:space="preserve">
6.</t>
    </r>
    <r>
      <rPr>
        <sz val="12"/>
        <rFont val="宋体"/>
        <charset val="204"/>
      </rPr>
      <t>底盘：采用一级锁定基本倾仰底盘，壁厚</t>
    </r>
    <r>
      <rPr>
        <sz val="12"/>
        <rFont val="Times New Roman"/>
        <charset val="204"/>
      </rPr>
      <t xml:space="preserve"> 2.0mm</t>
    </r>
    <r>
      <rPr>
        <sz val="12"/>
        <rFont val="宋体"/>
        <charset val="204"/>
      </rPr>
      <t>；</t>
    </r>
    <r>
      <rPr>
        <sz val="12"/>
        <rFont val="Times New Roman"/>
        <charset val="204"/>
      </rPr>
      <t xml:space="preserve">
7.</t>
    </r>
    <r>
      <rPr>
        <sz val="12"/>
        <rFont val="宋体"/>
        <charset val="204"/>
      </rPr>
      <t>半架：电镀弓形脚，宽幅稳重，经久耐用；</t>
    </r>
    <r>
      <rPr>
        <sz val="12"/>
        <rFont val="Times New Roman"/>
        <charset val="204"/>
      </rPr>
      <t xml:space="preserve">
8.</t>
    </r>
    <r>
      <rPr>
        <sz val="12"/>
        <rFont val="宋体"/>
        <charset val="204"/>
      </rPr>
      <t>配置：固定扶手。</t>
    </r>
    <r>
      <rPr>
        <sz val="12"/>
        <rFont val="Times New Roman"/>
        <charset val="204"/>
      </rPr>
      <t xml:space="preserve">
9.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10.</t>
    </r>
    <r>
      <rPr>
        <sz val="12"/>
        <rFont val="宋体"/>
        <charset val="204"/>
      </rPr>
      <t>颜色：面材至少提供</t>
    </r>
    <r>
      <rPr>
        <sz val="12"/>
        <rFont val="Times New Roman"/>
        <charset val="204"/>
      </rPr>
      <t>2</t>
    </r>
    <r>
      <rPr>
        <sz val="12"/>
        <rFont val="宋体"/>
        <charset val="204"/>
      </rPr>
      <t>种及以上颜色作为参考。</t>
    </r>
  </si>
  <si>
    <t>三人1张+单人1张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</si>
  <si>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面料：采用超纤皮（厚度不低于</t>
    </r>
    <r>
      <rPr>
        <sz val="12"/>
        <rFont val="Times New Roman"/>
        <charset val="204"/>
      </rPr>
      <t xml:space="preserve"> 1.2mm</t>
    </r>
    <r>
      <rPr>
        <sz val="12"/>
        <rFont val="宋体"/>
        <charset val="204"/>
      </rPr>
      <t>），皮面光泽度好，透气性强，柔软且富于韧性，着色牢度强，无结疤及皮面自然缺陷；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海绵：采用阻燃海绵，可防氧化，防碎；坐感舒适，根据人体工程学原理设计；底部及成型海绵面再附一次定型泡棉、高回弹海绵，座、背内置蛇形钢拉簧回橡皮拉带；依据人体工程学原理设计；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内框架：采用优质不变形硬木框结构，并经防腐、防潮、防虫化学处理，接口密封坚固；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脚架：喷涂钢脚。</t>
    </r>
    <r>
      <rPr>
        <sz val="12"/>
        <rFont val="Times New Roman"/>
        <charset val="204"/>
      </rPr>
      <t xml:space="preserve">
5.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6.</t>
    </r>
    <r>
      <rPr>
        <sz val="12"/>
        <rFont val="宋体"/>
        <charset val="204"/>
      </rPr>
      <t>颜色：面材至少提供</t>
    </r>
    <r>
      <rPr>
        <sz val="12"/>
        <rFont val="Times New Roman"/>
        <charset val="204"/>
      </rPr>
      <t>5</t>
    </r>
    <r>
      <rPr>
        <sz val="12"/>
        <rFont val="宋体"/>
        <charset val="204"/>
      </rPr>
      <t>种及以上颜色作为参考。</t>
    </r>
    <r>
      <rPr>
        <sz val="12"/>
        <rFont val="Times New Roman"/>
        <charset val="204"/>
      </rPr>
      <t xml:space="preserve">
7.</t>
    </r>
    <r>
      <rPr>
        <b/>
        <sz val="12"/>
        <rFont val="宋体"/>
        <charset val="204"/>
      </rPr>
      <t>深化设计：供货前需提供三维空间效果设计图，由采购人选择确认后方可实施。</t>
    </r>
  </si>
  <si>
    <t>3F-大操作间 1</t>
  </si>
  <si>
    <t>3+2+2</t>
  </si>
  <si>
    <t>1400*700*450mm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</si>
  <si>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台面</t>
    </r>
    <r>
      <rPr>
        <sz val="12"/>
        <rFont val="Times New Roman"/>
        <charset val="204"/>
      </rPr>
      <t>:</t>
    </r>
    <r>
      <rPr>
        <sz val="12"/>
        <rFont val="宋体"/>
        <charset val="204"/>
      </rPr>
      <t>采用优质岩板，具有较好的抗压性能，耐磨度较高，莫氏硬度</t>
    </r>
    <r>
      <rPr>
        <sz val="12"/>
        <rFont val="Times New Roman"/>
        <charset val="204"/>
      </rPr>
      <t xml:space="preserve"> 6 </t>
    </r>
    <r>
      <rPr>
        <sz val="12"/>
        <rFont val="宋体"/>
        <charset val="204"/>
      </rPr>
      <t>级，能满足日常使用需求，具有较好的防火性能。</t>
    </r>
    <r>
      <rPr>
        <sz val="12"/>
        <rFont val="Times New Roman"/>
        <charset val="204"/>
      </rPr>
      <t xml:space="preserve">                                              
2.</t>
    </r>
    <r>
      <rPr>
        <sz val="12"/>
        <rFont val="宋体"/>
        <charset val="204"/>
      </rPr>
      <t>支撑钢架</t>
    </r>
    <r>
      <rPr>
        <sz val="12"/>
        <rFont val="Times New Roman"/>
        <charset val="204"/>
      </rPr>
      <t>:</t>
    </r>
    <r>
      <rPr>
        <sz val="12"/>
        <rFont val="宋体"/>
        <charset val="204"/>
      </rPr>
      <t>采用</t>
    </r>
    <r>
      <rPr>
        <sz val="12"/>
        <rFont val="Times New Roman"/>
        <charset val="204"/>
      </rPr>
      <t xml:space="preserve"> Q195 </t>
    </r>
    <r>
      <rPr>
        <sz val="12"/>
        <rFont val="宋体"/>
        <charset val="204"/>
      </rPr>
      <t>钢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壁厚</t>
    </r>
    <r>
      <rPr>
        <sz val="12"/>
        <rFont val="Times New Roman"/>
        <charset val="204"/>
      </rPr>
      <t xml:space="preserve"> 1.5mm,</t>
    </r>
    <r>
      <rPr>
        <sz val="12"/>
        <rFont val="宋体"/>
        <charset val="204"/>
      </rPr>
      <t>表面静电粉末喷涂。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4.</t>
    </r>
    <r>
      <rPr>
        <b/>
        <sz val="12"/>
        <rFont val="宋体"/>
        <charset val="204"/>
      </rPr>
      <t>深化设计：供货前需提供三维空间效果设计图，由采购人选择确认后方可实施。</t>
    </r>
  </si>
  <si>
    <r>
      <rPr>
        <sz val="12"/>
        <rFont val="Times New Roman"/>
        <charset val="134"/>
      </rPr>
      <t>3F-</t>
    </r>
    <r>
      <rPr>
        <sz val="12"/>
        <rFont val="宋体"/>
        <charset val="134"/>
      </rPr>
      <t>大操作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间</t>
    </r>
    <r>
      <rPr>
        <sz val="12"/>
        <rFont val="Times New Roman"/>
        <charset val="134"/>
      </rPr>
      <t xml:space="preserve"> 1</t>
    </r>
  </si>
  <si>
    <t>茶水柜</t>
  </si>
  <si>
    <r>
      <rPr>
        <sz val="12"/>
        <rFont val="Times New Roman"/>
        <charset val="134"/>
      </rPr>
      <t>1200*600*850mm</t>
    </r>
    <r>
      <rPr>
        <sz val="12"/>
        <rFont val="宋体"/>
        <charset val="134"/>
      </rPr>
      <t>（人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造石台面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不锈钢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水槽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不锈钢龙头）</t>
    </r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</si>
  <si>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、柜体材质：柜体用环保欧松板，板材厚度</t>
    </r>
    <r>
      <rPr>
        <sz val="12"/>
        <rFont val="Times New Roman"/>
        <charset val="204"/>
      </rPr>
      <t xml:space="preserve"> 18mm/25mm </t>
    </r>
    <r>
      <rPr>
        <sz val="12"/>
        <rFont val="宋体"/>
        <charset val="204"/>
      </rPr>
      <t>甲醛释放含量</t>
    </r>
    <r>
      <rPr>
        <sz val="12"/>
        <rFont val="Times New Roman"/>
        <charset val="204"/>
      </rPr>
      <t>≤0.05mg/m³</t>
    </r>
    <r>
      <rPr>
        <sz val="12"/>
        <rFont val="宋体"/>
        <charset val="204"/>
      </rPr>
      <t>，达到国标</t>
    </r>
    <r>
      <rPr>
        <sz val="12"/>
        <rFont val="Times New Roman"/>
        <charset val="204"/>
      </rPr>
      <t xml:space="preserve"> E0 </t>
    </r>
    <r>
      <rPr>
        <sz val="12"/>
        <rFont val="宋体"/>
        <charset val="204"/>
      </rPr>
      <t>级标准，防火、防潮、耐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磨、耐酸碱、耐烫、耐污染；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、台面要求：台面采用人造石材质，厚度</t>
    </r>
    <r>
      <rPr>
        <sz val="12"/>
        <rFont val="Times New Roman"/>
        <charset val="204"/>
      </rPr>
      <t xml:space="preserve"> ≥12 mm</t>
    </r>
    <r>
      <rPr>
        <sz val="12"/>
        <rFont val="宋体"/>
        <charset val="204"/>
      </rPr>
      <t>（或等效性能），耐磨、防水、防污，接缝平整、无渗水隐患。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、封边：采用相当于或高于国标</t>
    </r>
    <r>
      <rPr>
        <sz val="12"/>
        <rFont val="Times New Roman"/>
        <charset val="204"/>
      </rPr>
      <t xml:space="preserve"> 2mm </t>
    </r>
    <r>
      <rPr>
        <sz val="12"/>
        <rFont val="宋体"/>
        <charset val="204"/>
      </rPr>
      <t>一级</t>
    </r>
    <r>
      <rPr>
        <sz val="12"/>
        <rFont val="Times New Roman"/>
        <charset val="204"/>
      </rPr>
      <t xml:space="preserve"> PVC </t>
    </r>
    <r>
      <rPr>
        <sz val="12"/>
        <rFont val="宋体"/>
        <charset val="204"/>
      </rPr>
      <t>同色封边条全自动化封边。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、五金配件：五金通过安全测试标准，各项指标均达国家标准；通过安全测试标准，各项指标均达国家标准。</t>
    </r>
    <r>
      <rPr>
        <sz val="12"/>
        <rFont val="Times New Roman"/>
        <charset val="204"/>
      </rPr>
      <t xml:space="preserve">
5</t>
    </r>
    <r>
      <rPr>
        <sz val="12"/>
        <rFont val="宋体"/>
        <charset val="204"/>
      </rPr>
      <t>、水槽配置：配置</t>
    </r>
    <r>
      <rPr>
        <sz val="12"/>
        <rFont val="Times New Roman"/>
        <charset val="204"/>
      </rPr>
      <t xml:space="preserve"> 304 </t>
    </r>
    <r>
      <rPr>
        <sz val="12"/>
        <rFont val="宋体"/>
        <charset val="204"/>
      </rPr>
      <t>不锈钢水槽，耐腐蚀、易清洁，与台面开孔匹配，安装牢固、密封可靠。龙头配置：配置</t>
    </r>
    <r>
      <rPr>
        <sz val="12"/>
        <rFont val="Times New Roman"/>
        <charset val="204"/>
      </rPr>
      <t xml:space="preserve"> 304 </t>
    </r>
    <r>
      <rPr>
        <sz val="12"/>
        <rFont val="宋体"/>
        <charset val="204"/>
      </rPr>
      <t>不锈钢水龙头（单冷或冷热，按需求），启闭灵活，无渗漏。上下水配件：配置完整上下水管路及配件（含软管、存水弯、阀门等），接口严密、防渗漏。</t>
    </r>
    <r>
      <rPr>
        <sz val="12"/>
        <rFont val="Times New Roman"/>
        <charset val="204"/>
      </rPr>
      <t xml:space="preserve">
6</t>
    </r>
    <r>
      <rPr>
        <sz val="12"/>
        <rFont val="宋体"/>
        <charset val="204"/>
      </rPr>
      <t>、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7</t>
    </r>
    <r>
      <rPr>
        <sz val="12"/>
        <rFont val="宋体"/>
        <charset val="204"/>
      </rPr>
      <t>、</t>
    </r>
    <r>
      <rPr>
        <b/>
        <sz val="12"/>
        <rFont val="宋体"/>
        <charset val="204"/>
      </rPr>
      <t>深化设计：供货前需提供三维空间效果设计图，由采购人选择确认后方可实施。</t>
    </r>
  </si>
  <si>
    <r>
      <rPr>
        <sz val="12"/>
        <rFont val="Times New Roman"/>
        <charset val="134"/>
      </rPr>
      <t>3F-</t>
    </r>
    <r>
      <rPr>
        <sz val="12"/>
        <rFont val="宋体"/>
        <charset val="134"/>
      </rPr>
      <t>报告编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写区</t>
    </r>
  </si>
  <si>
    <r>
      <rPr>
        <sz val="12"/>
        <rFont val="宋体"/>
        <charset val="134"/>
      </rPr>
      <t>屏风办公桌</t>
    </r>
    <r>
      <rPr>
        <sz val="12"/>
        <rFont val="Times New Roman"/>
        <charset val="134"/>
      </rPr>
      <t xml:space="preserve"> 1</t>
    </r>
  </si>
  <si>
    <r>
      <rPr>
        <sz val="12"/>
        <rFont val="宋体"/>
        <charset val="134"/>
      </rPr>
      <t>屏风：</t>
    </r>
    <r>
      <rPr>
        <sz val="12"/>
        <rFont val="Times New Roman"/>
        <charset val="134"/>
      </rPr>
      <t xml:space="preserve">40 </t>
    </r>
    <r>
      <rPr>
        <sz val="12"/>
        <rFont val="宋体"/>
        <charset val="134"/>
      </rPr>
      <t>款</t>
    </r>
    <r>
      <rPr>
        <sz val="12"/>
        <rFont val="Times New Roman"/>
        <charset val="134"/>
      </rPr>
      <t xml:space="preserve">*1200H
</t>
    </r>
    <r>
      <rPr>
        <sz val="12"/>
        <rFont val="宋体"/>
        <charset val="134"/>
      </rPr>
      <t>台面：</t>
    </r>
    <r>
      <rPr>
        <sz val="12"/>
        <rFont val="Times New Roman"/>
        <charset val="134"/>
      </rPr>
      <t xml:space="preserve">1500*1300mm
</t>
    </r>
    <r>
      <rPr>
        <sz val="12"/>
        <rFont val="宋体"/>
        <charset val="134"/>
      </rPr>
      <t>衣柜：</t>
    </r>
    <r>
      <rPr>
        <sz val="12"/>
        <rFont val="Times New Roman"/>
        <charset val="134"/>
      </rPr>
      <t xml:space="preserve">300*600*1200mm
</t>
    </r>
    <r>
      <rPr>
        <sz val="12"/>
        <rFont val="宋体"/>
        <charset val="134"/>
      </rPr>
      <t>钢制活动柜：</t>
    </r>
    <r>
      <rPr>
        <sz val="12"/>
        <rFont val="Times New Roman"/>
        <charset val="134"/>
      </rPr>
      <t>395*500*600mm</t>
    </r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</si>
  <si>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型材</t>
    </r>
    <r>
      <rPr>
        <sz val="12"/>
        <rFont val="Times New Roman"/>
        <charset val="204"/>
      </rPr>
      <t xml:space="preserve">: </t>
    </r>
    <r>
      <rPr>
        <sz val="12"/>
        <rFont val="宋体"/>
        <charset val="204"/>
      </rPr>
      <t>优质</t>
    </r>
    <r>
      <rPr>
        <sz val="12"/>
        <rFont val="Times New Roman"/>
        <charset val="204"/>
      </rPr>
      <t xml:space="preserve"> 40MM </t>
    </r>
    <r>
      <rPr>
        <sz val="12"/>
        <rFont val="宋体"/>
        <charset val="204"/>
      </rPr>
      <t>铝合金，表面经喷涂处理铝材壁厚度达</t>
    </r>
    <r>
      <rPr>
        <sz val="12"/>
        <rFont val="Times New Roman"/>
        <charset val="204"/>
      </rPr>
      <t xml:space="preserve"> 1.5 </t>
    </r>
    <r>
      <rPr>
        <sz val="12"/>
        <rFont val="宋体"/>
        <charset val="204"/>
      </rPr>
      <t>㎜；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连接方式</t>
    </r>
    <r>
      <rPr>
        <sz val="12"/>
        <rFont val="Times New Roman"/>
        <charset val="204"/>
      </rPr>
      <t xml:space="preserve">: </t>
    </r>
    <r>
      <rPr>
        <sz val="12"/>
        <rFont val="宋体"/>
        <charset val="204"/>
      </rPr>
      <t>采用高强度连接件，确保结构稳固；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线缆管理</t>
    </r>
    <r>
      <rPr>
        <sz val="12"/>
        <rFont val="Times New Roman"/>
        <charset val="204"/>
      </rPr>
      <t xml:space="preserve">: </t>
    </r>
    <r>
      <rPr>
        <sz val="12"/>
        <rFont val="宋体"/>
        <charset val="204"/>
      </rPr>
      <t>配备隐藏式线槽，方便线缆整理；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基材：采用环保欧松板，板材厚度</t>
    </r>
    <r>
      <rPr>
        <sz val="12"/>
        <rFont val="Times New Roman"/>
        <charset val="204"/>
      </rPr>
      <t xml:space="preserve"> 18mm/25mm</t>
    </r>
    <r>
      <rPr>
        <sz val="12"/>
        <rFont val="宋体"/>
        <charset val="204"/>
      </rPr>
      <t>，甲醛释放含量</t>
    </r>
    <r>
      <rPr>
        <sz val="12"/>
        <rFont val="Times New Roman"/>
        <charset val="204"/>
      </rPr>
      <t>≤0.05mg/m³</t>
    </r>
    <r>
      <rPr>
        <sz val="12"/>
        <rFont val="宋体"/>
        <charset val="204"/>
      </rPr>
      <t>，达到国标</t>
    </r>
    <r>
      <rPr>
        <sz val="12"/>
        <rFont val="Times New Roman"/>
        <charset val="204"/>
      </rPr>
      <t xml:space="preserve">E0 </t>
    </r>
    <r>
      <rPr>
        <sz val="12"/>
        <rFont val="宋体"/>
        <charset val="204"/>
      </rPr>
      <t>级标准，防火、防潮、耐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磨、耐酸碱、耐烫、耐污染；</t>
    </r>
    <r>
      <rPr>
        <sz val="12"/>
        <rFont val="Times New Roman"/>
        <charset val="204"/>
      </rPr>
      <t xml:space="preserve">
5.</t>
    </r>
    <r>
      <rPr>
        <sz val="12"/>
        <rFont val="宋体"/>
        <charset val="204"/>
      </rPr>
      <t>贴面：采用优质国标木纹三聚氰胺面板精工制作；</t>
    </r>
    <r>
      <rPr>
        <sz val="12"/>
        <rFont val="Times New Roman"/>
        <charset val="204"/>
      </rPr>
      <t xml:space="preserve">
6.</t>
    </r>
    <r>
      <rPr>
        <sz val="12"/>
        <rFont val="宋体"/>
        <charset val="204"/>
      </rPr>
      <t>封边：</t>
    </r>
    <r>
      <rPr>
        <sz val="12"/>
        <rFont val="Times New Roman"/>
        <charset val="204"/>
      </rPr>
      <t xml:space="preserve">1.0mm/1.8mm </t>
    </r>
    <r>
      <rPr>
        <sz val="12"/>
        <rFont val="宋体"/>
        <charset val="204"/>
      </rPr>
      <t>厚</t>
    </r>
    <r>
      <rPr>
        <sz val="12"/>
        <rFont val="Times New Roman"/>
        <charset val="204"/>
      </rPr>
      <t xml:space="preserve"> PVC </t>
    </r>
    <r>
      <rPr>
        <sz val="12"/>
        <rFont val="宋体"/>
        <charset val="204"/>
      </rPr>
      <t>封边，经自动调温热压机使板材粘连无丝无缝，在不同地区气温、湿度的变化中不受影响，能长期不变形不开裂，同色封边样式美观；</t>
    </r>
    <r>
      <rPr>
        <sz val="12"/>
        <rFont val="Times New Roman"/>
        <charset val="204"/>
      </rPr>
      <t xml:space="preserve">
7.</t>
    </r>
    <r>
      <rPr>
        <sz val="12"/>
        <rFont val="宋体"/>
        <charset val="204"/>
      </rPr>
      <t>五金配件：带</t>
    </r>
    <r>
      <rPr>
        <sz val="12"/>
        <rFont val="Times New Roman"/>
        <charset val="204"/>
      </rPr>
      <t xml:space="preserve"> 3C </t>
    </r>
    <r>
      <rPr>
        <sz val="12"/>
        <rFont val="宋体"/>
        <charset val="204"/>
      </rPr>
      <t>钢化玻璃、阻尼导轨、正面三抽连锁、</t>
    </r>
    <r>
      <rPr>
        <sz val="12"/>
        <rFont val="Times New Roman"/>
        <charset val="204"/>
      </rPr>
      <t xml:space="preserve">80MM </t>
    </r>
    <r>
      <rPr>
        <sz val="12"/>
        <rFont val="宋体"/>
        <charset val="204"/>
      </rPr>
      <t>形带底座过线盒，通过安全测试标准，各项指标均达国家标准；</t>
    </r>
    <r>
      <rPr>
        <sz val="12"/>
        <rFont val="Times New Roman"/>
        <charset val="204"/>
      </rPr>
      <t xml:space="preserve">
8.</t>
    </r>
    <r>
      <rPr>
        <sz val="12"/>
        <rFont val="宋体"/>
        <charset val="204"/>
      </rPr>
      <t>衣柜：基材采用优质冷轧钢板，表面静电粉末喷涂，喷涂完成后整体厚度不低于</t>
    </r>
    <r>
      <rPr>
        <sz val="12"/>
        <rFont val="Times New Roman"/>
        <charset val="204"/>
      </rPr>
      <t xml:space="preserve"> 0.7mm</t>
    </r>
    <r>
      <rPr>
        <sz val="12"/>
        <rFont val="宋体"/>
        <charset val="204"/>
      </rPr>
      <t>，涂层硬度</t>
    </r>
    <r>
      <rPr>
        <sz val="12"/>
        <rFont val="Times New Roman"/>
        <charset val="204"/>
      </rPr>
      <t>≥5H</t>
    </r>
    <r>
      <rPr>
        <sz val="12"/>
        <rFont val="宋体"/>
        <charset val="204"/>
      </rPr>
      <t>，附着力不低于</t>
    </r>
    <r>
      <rPr>
        <sz val="12"/>
        <rFont val="Times New Roman"/>
        <charset val="204"/>
      </rPr>
      <t xml:space="preserve"> 2 </t>
    </r>
    <r>
      <rPr>
        <sz val="12"/>
        <rFont val="宋体"/>
        <charset val="204"/>
      </rPr>
      <t>级，满足</t>
    </r>
    <r>
      <rPr>
        <sz val="12"/>
        <rFont val="Times New Roman"/>
        <charset val="204"/>
      </rPr>
      <t xml:space="preserve"> GB/T 3325</t>
    </r>
    <r>
      <rPr>
        <sz val="12"/>
        <rFont val="宋体"/>
        <charset val="204"/>
      </rPr>
      <t>《金属家具通用技术条件》标准。</t>
    </r>
    <r>
      <rPr>
        <sz val="12"/>
        <rFont val="Times New Roman"/>
        <charset val="204"/>
      </rPr>
      <t xml:space="preserve">
9</t>
    </r>
    <r>
      <rPr>
        <sz val="12"/>
        <rFont val="宋体"/>
        <charset val="204"/>
      </rPr>
      <t>.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10.</t>
    </r>
    <r>
      <rPr>
        <sz val="12"/>
        <rFont val="宋体"/>
        <charset val="204"/>
      </rPr>
      <t>颜色：面材至少提供</t>
    </r>
    <r>
      <rPr>
        <sz val="12"/>
        <rFont val="Times New Roman"/>
        <charset val="204"/>
      </rPr>
      <t>3</t>
    </r>
    <r>
      <rPr>
        <sz val="12"/>
        <rFont val="宋体"/>
        <charset val="204"/>
      </rPr>
      <t>种及以上颜色作为参考。</t>
    </r>
    <r>
      <rPr>
        <sz val="12"/>
        <rFont val="Times New Roman"/>
        <charset val="204"/>
      </rPr>
      <t xml:space="preserve">
11.</t>
    </r>
    <r>
      <rPr>
        <b/>
        <sz val="12"/>
        <rFont val="宋体"/>
        <charset val="204"/>
      </rPr>
      <t>深化设计：供货前需提供三维空间效果设计图，由采购人选择确认后方可实施。</t>
    </r>
  </si>
  <si>
    <r>
      <rPr>
        <sz val="12"/>
        <rFont val="宋体"/>
        <charset val="134"/>
      </rPr>
      <t>屏风办公桌</t>
    </r>
    <r>
      <rPr>
        <sz val="12"/>
        <rFont val="Times New Roman"/>
        <charset val="134"/>
      </rPr>
      <t xml:space="preserve"> 2</t>
    </r>
  </si>
  <si>
    <r>
      <rPr>
        <sz val="12"/>
        <rFont val="宋体"/>
        <charset val="134"/>
      </rPr>
      <t>屏风：</t>
    </r>
    <r>
      <rPr>
        <sz val="12"/>
        <rFont val="Times New Roman"/>
        <charset val="134"/>
      </rPr>
      <t xml:space="preserve">40 </t>
    </r>
    <r>
      <rPr>
        <sz val="12"/>
        <rFont val="宋体"/>
        <charset val="134"/>
      </rPr>
      <t>款</t>
    </r>
    <r>
      <rPr>
        <sz val="12"/>
        <rFont val="Times New Roman"/>
        <charset val="134"/>
      </rPr>
      <t xml:space="preserve">*1200H
</t>
    </r>
    <r>
      <rPr>
        <sz val="12"/>
        <rFont val="宋体"/>
        <charset val="134"/>
      </rPr>
      <t>台面：</t>
    </r>
    <r>
      <rPr>
        <sz val="12"/>
        <rFont val="Times New Roman"/>
        <charset val="134"/>
      </rPr>
      <t xml:space="preserve">1875*1300mm
</t>
    </r>
    <r>
      <rPr>
        <sz val="12"/>
        <rFont val="宋体"/>
        <charset val="134"/>
      </rPr>
      <t>衣柜：</t>
    </r>
    <r>
      <rPr>
        <sz val="12"/>
        <rFont val="Times New Roman"/>
        <charset val="134"/>
      </rPr>
      <t xml:space="preserve">300*600*1200mm
</t>
    </r>
    <r>
      <rPr>
        <sz val="12"/>
        <rFont val="宋体"/>
        <charset val="134"/>
      </rPr>
      <t>钢制活动柜：</t>
    </r>
    <r>
      <rPr>
        <sz val="12"/>
        <rFont val="Times New Roman"/>
        <charset val="134"/>
      </rPr>
      <t>395*500*600mm</t>
    </r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</si>
  <si>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型材</t>
    </r>
    <r>
      <rPr>
        <sz val="12"/>
        <rFont val="Times New Roman"/>
        <charset val="204"/>
      </rPr>
      <t xml:space="preserve">: </t>
    </r>
    <r>
      <rPr>
        <sz val="12"/>
        <rFont val="宋体"/>
        <charset val="204"/>
      </rPr>
      <t>优质</t>
    </r>
    <r>
      <rPr>
        <sz val="12"/>
        <rFont val="Times New Roman"/>
        <charset val="204"/>
      </rPr>
      <t xml:space="preserve"> 40MM </t>
    </r>
    <r>
      <rPr>
        <sz val="12"/>
        <rFont val="宋体"/>
        <charset val="204"/>
      </rPr>
      <t>铝合金，表面经喷涂处理铝材壁厚度达</t>
    </r>
    <r>
      <rPr>
        <sz val="12"/>
        <rFont val="Times New Roman"/>
        <charset val="204"/>
      </rPr>
      <t xml:space="preserve"> 1.5 </t>
    </r>
    <r>
      <rPr>
        <sz val="12"/>
        <rFont val="宋体"/>
        <charset val="204"/>
      </rPr>
      <t>㎜；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连接方式</t>
    </r>
    <r>
      <rPr>
        <sz val="12"/>
        <rFont val="Times New Roman"/>
        <charset val="204"/>
      </rPr>
      <t xml:space="preserve">: </t>
    </r>
    <r>
      <rPr>
        <sz val="12"/>
        <rFont val="宋体"/>
        <charset val="204"/>
      </rPr>
      <t>采用高强度连接件，确保结构稳固；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线缆管理</t>
    </r>
    <r>
      <rPr>
        <sz val="12"/>
        <rFont val="Times New Roman"/>
        <charset val="204"/>
      </rPr>
      <t xml:space="preserve">: </t>
    </r>
    <r>
      <rPr>
        <sz val="12"/>
        <rFont val="宋体"/>
        <charset val="204"/>
      </rPr>
      <t>配备隐藏式线槽，方便线缆整理；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基材：采用环保欧松板，板材厚度</t>
    </r>
    <r>
      <rPr>
        <sz val="12"/>
        <rFont val="Times New Roman"/>
        <charset val="204"/>
      </rPr>
      <t xml:space="preserve"> 18mm/25mm</t>
    </r>
    <r>
      <rPr>
        <sz val="12"/>
        <rFont val="宋体"/>
        <charset val="204"/>
      </rPr>
      <t>，甲醛释放含量</t>
    </r>
    <r>
      <rPr>
        <sz val="12"/>
        <rFont val="Times New Roman"/>
        <charset val="204"/>
      </rPr>
      <t>≤0.05mg/m³</t>
    </r>
    <r>
      <rPr>
        <sz val="12"/>
        <rFont val="宋体"/>
        <charset val="204"/>
      </rPr>
      <t>，达到国标</t>
    </r>
    <r>
      <rPr>
        <sz val="12"/>
        <rFont val="Times New Roman"/>
        <charset val="204"/>
      </rPr>
      <t xml:space="preserve">E0 </t>
    </r>
    <r>
      <rPr>
        <sz val="12"/>
        <rFont val="宋体"/>
        <charset val="204"/>
      </rPr>
      <t>级标准，防火、防潮、耐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磨、耐酸碱、耐烫、耐污染；</t>
    </r>
    <r>
      <rPr>
        <sz val="12"/>
        <rFont val="Times New Roman"/>
        <charset val="204"/>
      </rPr>
      <t xml:space="preserve">
5.</t>
    </r>
    <r>
      <rPr>
        <sz val="12"/>
        <rFont val="宋体"/>
        <charset val="204"/>
      </rPr>
      <t>贴面：采用优质国标木纹三聚氰胺面板精工制作；</t>
    </r>
    <r>
      <rPr>
        <sz val="12"/>
        <rFont val="Times New Roman"/>
        <charset val="204"/>
      </rPr>
      <t xml:space="preserve">
6.</t>
    </r>
    <r>
      <rPr>
        <sz val="12"/>
        <rFont val="宋体"/>
        <charset val="204"/>
      </rPr>
      <t>封边：</t>
    </r>
    <r>
      <rPr>
        <sz val="12"/>
        <rFont val="Times New Roman"/>
        <charset val="204"/>
      </rPr>
      <t xml:space="preserve">1.0mm/1.8mm </t>
    </r>
    <r>
      <rPr>
        <sz val="12"/>
        <rFont val="宋体"/>
        <charset val="204"/>
      </rPr>
      <t>厚</t>
    </r>
    <r>
      <rPr>
        <sz val="12"/>
        <rFont val="Times New Roman"/>
        <charset val="204"/>
      </rPr>
      <t xml:space="preserve"> PVC </t>
    </r>
    <r>
      <rPr>
        <sz val="12"/>
        <rFont val="宋体"/>
        <charset val="204"/>
      </rPr>
      <t>封边，经自动调温热压机使板材粘连无丝无缝，在不同地区气温、湿度的变化中不受影响，能长期不变形不开裂，同色封边样式美观；</t>
    </r>
    <r>
      <rPr>
        <sz val="12"/>
        <rFont val="Times New Roman"/>
        <charset val="204"/>
      </rPr>
      <t xml:space="preserve">
7.</t>
    </r>
    <r>
      <rPr>
        <sz val="12"/>
        <rFont val="宋体"/>
        <charset val="204"/>
      </rPr>
      <t>五金配件：带</t>
    </r>
    <r>
      <rPr>
        <sz val="12"/>
        <rFont val="Times New Roman"/>
        <charset val="204"/>
      </rPr>
      <t xml:space="preserve"> 3C </t>
    </r>
    <r>
      <rPr>
        <sz val="12"/>
        <rFont val="宋体"/>
        <charset val="204"/>
      </rPr>
      <t>钢化玻璃、阻尼导轨、正面三抽连锁、</t>
    </r>
    <r>
      <rPr>
        <sz val="12"/>
        <rFont val="Times New Roman"/>
        <charset val="204"/>
      </rPr>
      <t xml:space="preserve">80MM </t>
    </r>
    <r>
      <rPr>
        <sz val="12"/>
        <rFont val="宋体"/>
        <charset val="204"/>
      </rPr>
      <t>形带底座过线盒，通过安全测试标准，各项指标均达国家标准；</t>
    </r>
    <r>
      <rPr>
        <sz val="12"/>
        <rFont val="Times New Roman"/>
        <charset val="204"/>
      </rPr>
      <t xml:space="preserve">
8.</t>
    </r>
    <r>
      <rPr>
        <sz val="12"/>
        <rFont val="宋体"/>
        <charset val="204"/>
      </rPr>
      <t>衣柜：基材采用优质冷轧钢板，表面静电粉末喷涂，喷涂完成后整体厚度不低于</t>
    </r>
    <r>
      <rPr>
        <sz val="12"/>
        <rFont val="Times New Roman"/>
        <charset val="204"/>
      </rPr>
      <t xml:space="preserve"> 0.7mm</t>
    </r>
    <r>
      <rPr>
        <sz val="12"/>
        <rFont val="宋体"/>
        <charset val="204"/>
      </rPr>
      <t>，涂层硬度</t>
    </r>
    <r>
      <rPr>
        <sz val="12"/>
        <rFont val="Times New Roman"/>
        <charset val="204"/>
      </rPr>
      <t>≥5H</t>
    </r>
    <r>
      <rPr>
        <sz val="12"/>
        <rFont val="宋体"/>
        <charset val="204"/>
      </rPr>
      <t>，附着力不低于</t>
    </r>
    <r>
      <rPr>
        <sz val="12"/>
        <rFont val="Times New Roman"/>
        <charset val="204"/>
      </rPr>
      <t xml:space="preserve"> 2 </t>
    </r>
    <r>
      <rPr>
        <sz val="12"/>
        <rFont val="宋体"/>
        <charset val="204"/>
      </rPr>
      <t>级，满足</t>
    </r>
    <r>
      <rPr>
        <sz val="12"/>
        <rFont val="Times New Roman"/>
        <charset val="204"/>
      </rPr>
      <t xml:space="preserve"> GB/T 3325</t>
    </r>
    <r>
      <rPr>
        <sz val="12"/>
        <rFont val="宋体"/>
        <charset val="204"/>
      </rPr>
      <t>《金属家具通用技术条件》标准。</t>
    </r>
    <r>
      <rPr>
        <sz val="12"/>
        <rFont val="Times New Roman"/>
        <charset val="204"/>
      </rPr>
      <t xml:space="preserve">
9.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10.</t>
    </r>
    <r>
      <rPr>
        <sz val="12"/>
        <rFont val="宋体"/>
        <charset val="204"/>
      </rPr>
      <t>颜色：面材至少提供</t>
    </r>
    <r>
      <rPr>
        <sz val="12"/>
        <rFont val="Times New Roman"/>
        <charset val="204"/>
      </rPr>
      <t>3</t>
    </r>
    <r>
      <rPr>
        <sz val="12"/>
        <rFont val="宋体"/>
        <charset val="204"/>
      </rPr>
      <t>种及以上颜色作为参考。</t>
    </r>
    <r>
      <rPr>
        <sz val="12"/>
        <rFont val="Times New Roman"/>
        <charset val="204"/>
      </rPr>
      <t xml:space="preserve">
11.</t>
    </r>
    <r>
      <rPr>
        <b/>
        <sz val="12"/>
        <rFont val="宋体"/>
        <charset val="204"/>
      </rPr>
      <t>深化设计：供货前需提供三维空间效果设计图，由采购人选择确认后方可实施。</t>
    </r>
  </si>
  <si>
    <r>
      <rPr>
        <sz val="12"/>
        <rFont val="Times New Roman"/>
        <charset val="134"/>
      </rPr>
      <t xml:space="preserve">645 * 740±10 *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1180-1250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>mm</t>
    </r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</si>
  <si>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椅背：外框夹内框双背框结构，保持强度稳定和网布持久不松弛、不脱落、不变型；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背主体采用面材采用优质网布面料；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海棉：采用不同部位分密度设计成型泡棉，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结合人体工力学弧度整块设计；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气压棒：优质气压棒，可承受</t>
    </r>
    <r>
      <rPr>
        <sz val="12"/>
        <rFont val="Times New Roman"/>
        <charset val="204"/>
      </rPr>
      <t xml:space="preserve"> 250KG </t>
    </r>
    <r>
      <rPr>
        <sz val="12"/>
        <rFont val="宋体"/>
        <charset val="204"/>
      </rPr>
      <t>压力，升降</t>
    </r>
    <r>
      <rPr>
        <sz val="12"/>
        <rFont val="Times New Roman"/>
        <charset val="204"/>
      </rPr>
      <t xml:space="preserve"> 8 </t>
    </r>
    <r>
      <rPr>
        <sz val="12"/>
        <rFont val="宋体"/>
        <charset val="204"/>
      </rPr>
      <t>万次无损；</t>
    </r>
    <r>
      <rPr>
        <sz val="12"/>
        <rFont val="Times New Roman"/>
        <charset val="204"/>
      </rPr>
      <t xml:space="preserve">
5.</t>
    </r>
    <r>
      <rPr>
        <sz val="12"/>
        <rFont val="宋体"/>
        <charset val="204"/>
      </rPr>
      <t>面料：背网采用优质透气背网；座布耐磨擦不掉色；</t>
    </r>
    <r>
      <rPr>
        <sz val="12"/>
        <rFont val="Times New Roman"/>
        <charset val="204"/>
      </rPr>
      <t xml:space="preserve">
6.</t>
    </r>
    <r>
      <rPr>
        <sz val="12"/>
        <rFont val="宋体"/>
        <charset val="204"/>
      </rPr>
      <t>底盘：采用一级锁定基本倾仰底盘，壁厚</t>
    </r>
    <r>
      <rPr>
        <sz val="12"/>
        <rFont val="Times New Roman"/>
        <charset val="204"/>
      </rPr>
      <t xml:space="preserve"> 2.0mm</t>
    </r>
    <r>
      <rPr>
        <sz val="12"/>
        <rFont val="宋体"/>
        <charset val="204"/>
      </rPr>
      <t>；</t>
    </r>
    <r>
      <rPr>
        <sz val="12"/>
        <rFont val="Times New Roman"/>
        <charset val="204"/>
      </rPr>
      <t xml:space="preserve">
7.</t>
    </r>
    <r>
      <rPr>
        <sz val="12"/>
        <rFont val="宋体"/>
        <charset val="204"/>
      </rPr>
      <t>椅脚：半径为</t>
    </r>
    <r>
      <rPr>
        <sz val="12"/>
        <rFont val="Times New Roman"/>
        <charset val="204"/>
      </rPr>
      <t xml:space="preserve"> 340mm </t>
    </r>
    <r>
      <rPr>
        <sz val="12"/>
        <rFont val="宋体"/>
        <charset val="204"/>
      </rPr>
      <t>五星脚，椅轮：尼龙万向插轮；</t>
    </r>
    <r>
      <rPr>
        <sz val="12"/>
        <rFont val="Times New Roman"/>
        <charset val="204"/>
      </rPr>
      <t xml:space="preserve">
8.</t>
    </r>
    <r>
      <rPr>
        <sz val="12"/>
        <rFont val="宋体"/>
        <charset val="204"/>
      </rPr>
      <t>配置：固定扶手</t>
    </r>
    <r>
      <rPr>
        <sz val="12"/>
        <rFont val="Times New Roman"/>
        <charset val="204"/>
      </rPr>
      <t>+</t>
    </r>
    <r>
      <rPr>
        <sz val="12"/>
        <rFont val="宋体"/>
        <charset val="204"/>
      </rPr>
      <t>腰托。</t>
    </r>
    <r>
      <rPr>
        <sz val="12"/>
        <rFont val="Times New Roman"/>
        <charset val="204"/>
      </rPr>
      <t xml:space="preserve">
9.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10.</t>
    </r>
    <r>
      <rPr>
        <sz val="12"/>
        <rFont val="宋体"/>
        <charset val="204"/>
      </rPr>
      <t>颜色：面材至少提供</t>
    </r>
    <r>
      <rPr>
        <sz val="12"/>
        <rFont val="Times New Roman"/>
        <charset val="204"/>
      </rPr>
      <t>2</t>
    </r>
    <r>
      <rPr>
        <sz val="12"/>
        <rFont val="宋体"/>
        <charset val="204"/>
      </rPr>
      <t>种及以上颜色作为参考。</t>
    </r>
    <r>
      <rPr>
        <sz val="12"/>
        <rFont val="Times New Roman"/>
        <charset val="204"/>
      </rPr>
      <t xml:space="preserve">
11.</t>
    </r>
    <r>
      <rPr>
        <b/>
        <sz val="12"/>
        <rFont val="宋体"/>
        <charset val="204"/>
      </rPr>
      <t>深化设计：供货前需提供三维空间效果设计图，由采购人选择确认后方可实施。</t>
    </r>
  </si>
  <si>
    <t>文件矮柜</t>
  </si>
  <si>
    <t>900*450*1000mm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</si>
  <si>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.材料：采用厚度</t>
    </r>
    <r>
      <rPr>
        <sz val="12"/>
        <rFont val="Times New Roman"/>
        <charset val="204"/>
      </rPr>
      <t xml:space="preserve">≥0.8mm </t>
    </r>
    <r>
      <rPr>
        <sz val="12"/>
        <rFont val="宋体"/>
        <charset val="204"/>
      </rPr>
      <t>的一级冷轧钢板；耐酸碱腐蚀、光滑、不伤手，外形设计美观大方，采用优质钢板，表面光滑、平整；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.粉末：采用静电喷涂粉末；耐腐蚀，不易生锈，同时具有环保、抑菌、防锈、耐腐蚀、绝缘性高、附着力强、耐摩擦等技术特点；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.五金配件：拉手，通过安全测试标准，各项指标均达国家标准：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.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5</t>
    </r>
    <r>
      <rPr>
        <sz val="12"/>
        <rFont val="宋体"/>
        <charset val="204"/>
      </rPr>
      <t>.</t>
    </r>
    <r>
      <rPr>
        <b/>
        <sz val="12"/>
        <rFont val="宋体"/>
        <charset val="204"/>
      </rPr>
      <t>深化设计：供货前需提供三维空间效果设计图，由采购人选择确认后方可实施。</t>
    </r>
  </si>
  <si>
    <r>
      <rPr>
        <sz val="12"/>
        <rFont val="Times New Roman"/>
        <charset val="134"/>
      </rPr>
      <t>3F-</t>
    </r>
    <r>
      <rPr>
        <sz val="12"/>
        <rFont val="宋体"/>
        <charset val="134"/>
      </rPr>
      <t>技术间</t>
    </r>
    <r>
      <rPr>
        <sz val="12"/>
        <rFont val="Times New Roman"/>
        <charset val="134"/>
      </rPr>
      <t xml:space="preserve">
2~6</t>
    </r>
  </si>
  <si>
    <t>办公桌 3</t>
  </si>
  <si>
    <r>
      <rPr>
        <sz val="12"/>
        <rFont val="Times New Roman"/>
        <charset val="134"/>
      </rPr>
      <t xml:space="preserve">1600*800*750mm
</t>
    </r>
    <r>
      <rPr>
        <sz val="12"/>
        <rFont val="宋体"/>
        <charset val="134"/>
      </rPr>
      <t>钢制活动柜：</t>
    </r>
    <r>
      <rPr>
        <sz val="12"/>
        <rFont val="Times New Roman"/>
        <charset val="134"/>
      </rPr>
      <t xml:space="preserve">
395*500*600mm</t>
    </r>
  </si>
  <si>
    <r>
      <rPr>
        <sz val="12"/>
        <rFont val="Times New Roman"/>
        <charset val="204"/>
      </rPr>
      <t>1</t>
    </r>
    <r>
      <rPr>
        <sz val="12"/>
        <rFont val="宋体-简"/>
        <charset val="204"/>
      </rPr>
      <t>.基材：采用环保欧松板，甲醛释放含量</t>
    </r>
    <r>
      <rPr>
        <sz val="12"/>
        <rFont val="Times New Roman"/>
        <charset val="204"/>
      </rPr>
      <t>≤0.05mg/m³</t>
    </r>
    <r>
      <rPr>
        <sz val="12"/>
        <rFont val="宋体-简"/>
        <charset val="204"/>
      </rPr>
      <t>，达到国标</t>
    </r>
    <r>
      <rPr>
        <sz val="12"/>
        <rFont val="Times New Roman"/>
        <charset val="204"/>
      </rPr>
      <t xml:space="preserve"> E0 </t>
    </r>
    <r>
      <rPr>
        <sz val="12"/>
        <rFont val="宋体-简"/>
        <charset val="204"/>
      </rPr>
      <t>级标准，防火、防潮、耐</t>
    </r>
    <r>
      <rPr>
        <sz val="12"/>
        <rFont val="Times New Roman"/>
        <charset val="204"/>
      </rPr>
      <t xml:space="preserve"> </t>
    </r>
    <r>
      <rPr>
        <sz val="12"/>
        <rFont val="宋体-简"/>
        <charset val="204"/>
      </rPr>
      <t>磨、耐酸碱、耐烫、耐污染。</t>
    </r>
    <r>
      <rPr>
        <sz val="12"/>
        <rFont val="Times New Roman"/>
        <charset val="204"/>
      </rPr>
      <t xml:space="preserve">
2</t>
    </r>
    <r>
      <rPr>
        <sz val="12"/>
        <rFont val="宋体-简"/>
        <charset val="204"/>
      </rPr>
      <t>.贴面：采用国标木纹三聚氰胺面板精工制作。</t>
    </r>
    <r>
      <rPr>
        <sz val="12"/>
        <rFont val="Times New Roman"/>
        <charset val="204"/>
      </rPr>
      <t xml:space="preserve">
3</t>
    </r>
    <r>
      <rPr>
        <sz val="12"/>
        <rFont val="宋体-简"/>
        <charset val="204"/>
      </rPr>
      <t>.封边：采用相当于或高于国标</t>
    </r>
    <r>
      <rPr>
        <sz val="12"/>
        <rFont val="Times New Roman"/>
        <charset val="204"/>
      </rPr>
      <t xml:space="preserve"> 2mm </t>
    </r>
    <r>
      <rPr>
        <sz val="12"/>
        <rFont val="宋体-简"/>
        <charset val="204"/>
      </rPr>
      <t>一级</t>
    </r>
    <r>
      <rPr>
        <sz val="12"/>
        <rFont val="Times New Roman"/>
        <charset val="204"/>
      </rPr>
      <t xml:space="preserve"> PVC </t>
    </r>
    <r>
      <rPr>
        <sz val="12"/>
        <rFont val="宋体-简"/>
        <charset val="204"/>
      </rPr>
      <t>同色封边条全自动化封边。</t>
    </r>
    <r>
      <rPr>
        <sz val="12"/>
        <rFont val="Times New Roman"/>
        <charset val="204"/>
      </rPr>
      <t xml:space="preserve">
4</t>
    </r>
    <r>
      <rPr>
        <sz val="12"/>
        <rFont val="宋体-简"/>
        <charset val="204"/>
      </rPr>
      <t>.五金配件：五金通过安全测试标准，各项指标均达国家标准；通过安全测试标准，各项指标均达国家标准。</t>
    </r>
    <r>
      <rPr>
        <sz val="12"/>
        <rFont val="Times New Roman"/>
        <charset val="204"/>
      </rPr>
      <t xml:space="preserve">
5</t>
    </r>
    <r>
      <rPr>
        <sz val="12"/>
        <rFont val="宋体-简"/>
        <charset val="204"/>
      </rPr>
      <t>.钢脚：钢管五金各项指标达到国家标准。</t>
    </r>
    <r>
      <rPr>
        <sz val="12"/>
        <rFont val="Times New Roman"/>
        <charset val="204"/>
      </rPr>
      <t xml:space="preserve">
6</t>
    </r>
    <r>
      <rPr>
        <sz val="12"/>
        <rFont val="宋体-简"/>
        <charset val="204"/>
      </rPr>
      <t>.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7</t>
    </r>
    <r>
      <rPr>
        <sz val="12"/>
        <rFont val="宋体-简"/>
        <charset val="204"/>
      </rPr>
      <t>.颜色：面材至少提供</t>
    </r>
    <r>
      <rPr>
        <sz val="12"/>
        <rFont val="Times New Roman"/>
        <charset val="204"/>
      </rPr>
      <t>3</t>
    </r>
    <r>
      <rPr>
        <sz val="12"/>
        <rFont val="宋体-简"/>
        <charset val="204"/>
      </rPr>
      <t>种及以上颜色作为参考。</t>
    </r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</si>
  <si>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椅背：外框夹内框双背框结构，保持强度稳定和网布持久不松弛、不脱落、不变型；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背主体采用面材采用优质网布面料；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海棉：采用不同部位分密度设计成型泡棉，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结合人体工力学弧度整块设计；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气压棒：优质气压棒，可承受</t>
    </r>
    <r>
      <rPr>
        <sz val="12"/>
        <rFont val="Times New Roman"/>
        <charset val="204"/>
      </rPr>
      <t xml:space="preserve"> 250KG </t>
    </r>
    <r>
      <rPr>
        <sz val="12"/>
        <rFont val="宋体"/>
        <charset val="204"/>
      </rPr>
      <t>压力，升降</t>
    </r>
    <r>
      <rPr>
        <sz val="12"/>
        <rFont val="Times New Roman"/>
        <charset val="204"/>
      </rPr>
      <t xml:space="preserve"> 8 </t>
    </r>
    <r>
      <rPr>
        <sz val="12"/>
        <rFont val="宋体"/>
        <charset val="204"/>
      </rPr>
      <t>万次无损；</t>
    </r>
    <r>
      <rPr>
        <sz val="12"/>
        <rFont val="Times New Roman"/>
        <charset val="204"/>
      </rPr>
      <t xml:space="preserve">
5.</t>
    </r>
    <r>
      <rPr>
        <sz val="12"/>
        <rFont val="宋体"/>
        <charset val="204"/>
      </rPr>
      <t>面料：背网采用优质透气背网；座布耐磨擦不掉色；</t>
    </r>
    <r>
      <rPr>
        <sz val="12"/>
        <rFont val="Times New Roman"/>
        <charset val="204"/>
      </rPr>
      <t xml:space="preserve">
6.</t>
    </r>
    <r>
      <rPr>
        <sz val="12"/>
        <rFont val="宋体"/>
        <charset val="204"/>
      </rPr>
      <t>底盘：采用一级锁定基本倾仰底盘，壁厚</t>
    </r>
    <r>
      <rPr>
        <sz val="12"/>
        <rFont val="Times New Roman"/>
        <charset val="204"/>
      </rPr>
      <t xml:space="preserve"> 2.0mm</t>
    </r>
    <r>
      <rPr>
        <sz val="12"/>
        <rFont val="宋体"/>
        <charset val="204"/>
      </rPr>
      <t>；</t>
    </r>
    <r>
      <rPr>
        <sz val="12"/>
        <rFont val="Times New Roman"/>
        <charset val="204"/>
      </rPr>
      <t xml:space="preserve">
7.</t>
    </r>
    <r>
      <rPr>
        <sz val="12"/>
        <rFont val="宋体"/>
        <charset val="204"/>
      </rPr>
      <t>椅脚：半径为</t>
    </r>
    <r>
      <rPr>
        <sz val="12"/>
        <rFont val="Times New Roman"/>
        <charset val="204"/>
      </rPr>
      <t xml:space="preserve"> 340mm </t>
    </r>
    <r>
      <rPr>
        <sz val="12"/>
        <rFont val="宋体"/>
        <charset val="204"/>
      </rPr>
      <t>五星脚，椅轮：尼龙万向插轮；</t>
    </r>
    <r>
      <rPr>
        <sz val="12"/>
        <rFont val="Times New Roman"/>
        <charset val="204"/>
      </rPr>
      <t xml:space="preserve">
8.</t>
    </r>
    <r>
      <rPr>
        <sz val="12"/>
        <rFont val="宋体"/>
        <charset val="204"/>
      </rPr>
      <t>配置：固定扶手</t>
    </r>
    <r>
      <rPr>
        <sz val="12"/>
        <rFont val="Times New Roman"/>
        <charset val="204"/>
      </rPr>
      <t>+</t>
    </r>
    <r>
      <rPr>
        <sz val="12"/>
        <rFont val="宋体"/>
        <charset val="204"/>
      </rPr>
      <t>腰托。</t>
    </r>
    <r>
      <rPr>
        <sz val="12"/>
        <rFont val="Times New Roman"/>
        <charset val="204"/>
      </rPr>
      <t xml:space="preserve">
9.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10.</t>
    </r>
    <r>
      <rPr>
        <sz val="12"/>
        <rFont val="宋体"/>
        <charset val="204"/>
      </rPr>
      <t>颜色：面材至少提供</t>
    </r>
    <r>
      <rPr>
        <sz val="12"/>
        <rFont val="Times New Roman"/>
        <charset val="204"/>
      </rPr>
      <t>2</t>
    </r>
    <r>
      <rPr>
        <sz val="12"/>
        <rFont val="宋体"/>
        <charset val="204"/>
      </rPr>
      <t>种及以上颜色作为参考。</t>
    </r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</si>
  <si>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、材料：采用厚度</t>
    </r>
    <r>
      <rPr>
        <sz val="12"/>
        <rFont val="Times New Roman"/>
        <charset val="204"/>
      </rPr>
      <t xml:space="preserve">≥0.8mm </t>
    </r>
    <r>
      <rPr>
        <sz val="12"/>
        <rFont val="宋体"/>
        <charset val="204"/>
      </rPr>
      <t>的一级冷轧钢板；耐酸碱腐蚀、光滑、不伤手，外形设计美观大方，采用优质钢板，表面光滑、平整；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、粉末：采用静电喷涂粉末；耐腐蚀，不易生锈，同时具有环保、抑菌、防锈、耐腐蚀、绝缘性高、附着力强、耐摩擦等技术特点；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、五金配件：拉手，通过安全测试标准，各项指标均达国家标准：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、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</si>
  <si>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r>
      <rPr>
        <sz val="12"/>
        <rFont val="Times New Roman"/>
        <charset val="134"/>
      </rPr>
      <t>3F-</t>
    </r>
    <r>
      <rPr>
        <sz val="12"/>
        <rFont val="宋体"/>
        <charset val="134"/>
      </rPr>
      <t>技术间</t>
    </r>
    <r>
      <rPr>
        <sz val="12"/>
        <rFont val="Times New Roman"/>
        <charset val="134"/>
      </rPr>
      <t xml:space="preserve">
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8</t>
    </r>
  </si>
  <si>
    <t>洽谈桌 2</t>
  </si>
  <si>
    <t>D800*750mm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</si>
  <si>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、基材：采用环保欧松板，甲醛释放含量</t>
    </r>
    <r>
      <rPr>
        <sz val="12"/>
        <rFont val="Times New Roman"/>
        <charset val="204"/>
      </rPr>
      <t>≤0.05mg/m³</t>
    </r>
    <r>
      <rPr>
        <sz val="12"/>
        <rFont val="宋体"/>
        <charset val="204"/>
      </rPr>
      <t>，达到国标</t>
    </r>
    <r>
      <rPr>
        <sz val="12"/>
        <rFont val="Times New Roman"/>
        <charset val="204"/>
      </rPr>
      <t xml:space="preserve"> E0 </t>
    </r>
    <r>
      <rPr>
        <sz val="12"/>
        <rFont val="宋体"/>
        <charset val="204"/>
      </rPr>
      <t>级标准，防火、防潮、耐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磨、耐酸碱、耐烫、耐污染。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、贴面：采用国标木纹三聚氰胺面板精工制作。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、封边：采用相当于或高于国标</t>
    </r>
    <r>
      <rPr>
        <sz val="12"/>
        <rFont val="Times New Roman"/>
        <charset val="204"/>
      </rPr>
      <t xml:space="preserve"> 2mm </t>
    </r>
    <r>
      <rPr>
        <sz val="12"/>
        <rFont val="宋体"/>
        <charset val="204"/>
      </rPr>
      <t>一级</t>
    </r>
    <r>
      <rPr>
        <sz val="12"/>
        <rFont val="Times New Roman"/>
        <charset val="204"/>
      </rPr>
      <t xml:space="preserve"> PVC </t>
    </r>
    <r>
      <rPr>
        <sz val="12"/>
        <rFont val="宋体"/>
        <charset val="204"/>
      </rPr>
      <t>同色封边条全自动化封边。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、五金配件：五金通过安全测试标准，各项指标均达国家标准；通过安全测试标准，各项指标均达国家标准。</t>
    </r>
    <r>
      <rPr>
        <sz val="12"/>
        <rFont val="Times New Roman"/>
        <charset val="204"/>
      </rPr>
      <t xml:space="preserve">
5</t>
    </r>
    <r>
      <rPr>
        <sz val="12"/>
        <rFont val="宋体"/>
        <charset val="204"/>
      </rPr>
      <t>、钢脚：钢管五金各项指标达到国家标准。</t>
    </r>
    <r>
      <rPr>
        <sz val="12"/>
        <rFont val="Times New Roman"/>
        <charset val="204"/>
      </rPr>
      <t xml:space="preserve">
</t>
    </r>
    <r>
      <rPr>
        <sz val="12"/>
        <rFont val="宋体"/>
        <charset val="204"/>
      </rPr>
      <t>6、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</si>
  <si>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洽谈椅 2</t>
  </si>
  <si>
    <t>560*450*805mm</t>
  </si>
  <si>
    <r>
      <rPr>
        <sz val="12"/>
        <rFont val="Times New Roman"/>
        <charset val="204"/>
      </rPr>
      <t xml:space="preserve">1. </t>
    </r>
    <r>
      <rPr>
        <sz val="12"/>
        <rFont val="宋体"/>
        <charset val="204"/>
      </rPr>
      <t>材质：采用聚丙烯加玻纤（</t>
    </r>
    <r>
      <rPr>
        <sz val="12"/>
        <rFont val="Times New Roman"/>
        <charset val="204"/>
      </rPr>
      <t>PA66+GF40%</t>
    </r>
    <r>
      <rPr>
        <sz val="12"/>
        <rFont val="宋体"/>
        <charset val="204"/>
      </rPr>
      <t>）性料，聚丙烯材料强度和韧性较高，玻璃纤维有减少聚丙烯缩水，提高背框的精度，同时增强材料的强度和耐热性能，表面光洁平整，颜色均匀，不得有明显缩水凹痕；座、背壳一体成型；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脚架：实心钢架镀铬。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颜色：面材至少提供</t>
    </r>
    <r>
      <rPr>
        <sz val="12"/>
        <rFont val="Times New Roman"/>
        <charset val="204"/>
      </rPr>
      <t>3</t>
    </r>
    <r>
      <rPr>
        <sz val="12"/>
        <rFont val="宋体"/>
        <charset val="204"/>
      </rPr>
      <t>种及以上颜色作为参考。</t>
    </r>
  </si>
  <si>
    <r>
      <rPr>
        <sz val="12"/>
        <rFont val="Times New Roman"/>
        <charset val="134"/>
      </rPr>
      <t>3F-</t>
    </r>
    <r>
      <rPr>
        <sz val="12"/>
        <rFont val="宋体"/>
        <charset val="134"/>
      </rPr>
      <t>电话间</t>
    </r>
    <r>
      <rPr>
        <sz val="12"/>
        <rFont val="Times New Roman"/>
        <charset val="134"/>
      </rPr>
      <t xml:space="preserve">
1-6</t>
    </r>
  </si>
  <si>
    <t>桌子</t>
  </si>
  <si>
    <t>900*300*750mm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</si>
  <si>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、基材：采用环保欧松板，甲醛释放含量</t>
    </r>
    <r>
      <rPr>
        <sz val="12"/>
        <rFont val="Times New Roman"/>
        <charset val="204"/>
      </rPr>
      <t>≤0.05mg/m³</t>
    </r>
    <r>
      <rPr>
        <sz val="12"/>
        <rFont val="宋体"/>
        <charset val="204"/>
      </rPr>
      <t>，达到国标</t>
    </r>
    <r>
      <rPr>
        <sz val="12"/>
        <rFont val="Times New Roman"/>
        <charset val="204"/>
      </rPr>
      <t xml:space="preserve"> E0 </t>
    </r>
    <r>
      <rPr>
        <sz val="12"/>
        <rFont val="宋体"/>
        <charset val="204"/>
      </rPr>
      <t>级标准，防火、防潮、耐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磨、耐酸碱、耐烫、耐污染。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、贴面：采用国标木纹三聚氰胺面板精工制作。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、封边：采用相当于或高于国标</t>
    </r>
    <r>
      <rPr>
        <sz val="12"/>
        <rFont val="Times New Roman"/>
        <charset val="204"/>
      </rPr>
      <t xml:space="preserve"> 2mm </t>
    </r>
    <r>
      <rPr>
        <sz val="12"/>
        <rFont val="宋体"/>
        <charset val="204"/>
      </rPr>
      <t>一级</t>
    </r>
    <r>
      <rPr>
        <sz val="12"/>
        <rFont val="Times New Roman"/>
        <charset val="204"/>
      </rPr>
      <t xml:space="preserve"> PVC </t>
    </r>
    <r>
      <rPr>
        <sz val="12"/>
        <rFont val="宋体"/>
        <charset val="204"/>
      </rPr>
      <t>同色封边条全自动化封边。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、五金配件：五金通过安全测试标准，各项指标均达国家标准；通过安全测试标准，各项指标均达国家标准。</t>
    </r>
    <r>
      <rPr>
        <sz val="12"/>
        <rFont val="Times New Roman"/>
        <charset val="204"/>
      </rPr>
      <t xml:space="preserve">
5</t>
    </r>
    <r>
      <rPr>
        <sz val="12"/>
        <rFont val="宋体"/>
        <charset val="204"/>
      </rPr>
      <t>、钢脚：钢管五金各项指标达到国家标准</t>
    </r>
    <r>
      <rPr>
        <sz val="12"/>
        <rFont val="Times New Roman"/>
        <charset val="204"/>
      </rPr>
      <t>-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6</t>
    </r>
    <r>
      <rPr>
        <sz val="12"/>
        <rFont val="宋体"/>
        <charset val="204"/>
      </rPr>
      <t>、颜色：面材至少提供</t>
    </r>
    <r>
      <rPr>
        <sz val="12"/>
        <rFont val="Times New Roman"/>
        <charset val="204"/>
      </rPr>
      <t>3</t>
    </r>
    <r>
      <rPr>
        <sz val="12"/>
        <rFont val="宋体"/>
        <charset val="204"/>
      </rPr>
      <t>种及以上颜色作为参考。</t>
    </r>
  </si>
  <si>
    <t>3F-电话间
1-6</t>
  </si>
  <si>
    <t>椅子</t>
  </si>
  <si>
    <t>440*490*460mm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</si>
  <si>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椅座：实木多层板基础；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海棉：采用不同部位分密度设计成型泡棉，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结合人体工力学弧度整块设计；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面料：可选布艺或超纤皮；座布耐磨擦不掉色；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半架：喷涂弓形脚，宽幅稳重，经久耐用。</t>
    </r>
    <r>
      <rPr>
        <sz val="12"/>
        <rFont val="Times New Roman"/>
        <charset val="204"/>
      </rPr>
      <t xml:space="preserve">
5.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6.</t>
    </r>
    <r>
      <rPr>
        <sz val="12"/>
        <rFont val="宋体"/>
        <charset val="204"/>
      </rPr>
      <t>颜色：面材至少提供</t>
    </r>
    <r>
      <rPr>
        <sz val="12"/>
        <rFont val="Times New Roman"/>
        <charset val="204"/>
      </rPr>
      <t>2</t>
    </r>
    <r>
      <rPr>
        <sz val="12"/>
        <rFont val="宋体"/>
        <charset val="204"/>
      </rPr>
      <t>种及以上颜色作为参考。</t>
    </r>
  </si>
  <si>
    <t>3F-档案室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</si>
  <si>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.材料：采用厚度</t>
    </r>
    <r>
      <rPr>
        <sz val="12"/>
        <rFont val="Times New Roman"/>
        <charset val="204"/>
      </rPr>
      <t xml:space="preserve">≥0.8mm </t>
    </r>
    <r>
      <rPr>
        <sz val="12"/>
        <rFont val="宋体"/>
        <charset val="204"/>
      </rPr>
      <t>的一级冷轧钢板；耐酸碱腐蚀、光滑、不伤手，外形设计美观大方，采用优质钢板，表面光滑、平整；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.粉末：采用静电喷涂粉末；耐腐蚀，不易生锈，同时具有环保、抑菌、防锈、耐腐蚀、绝缘性高、附着力强、耐摩擦等技术特点；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.五金配件：拉手，通过安全测试标准，各项指标均达国家标准：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.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</si>
  <si>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办公桌 4</t>
  </si>
  <si>
    <t>1400*600*750mm</t>
  </si>
  <si>
    <r>
      <rPr>
        <sz val="12"/>
        <rFont val="Times New Roman"/>
        <charset val="204"/>
      </rPr>
      <t>1</t>
    </r>
    <r>
      <rPr>
        <sz val="12"/>
        <rFont val="宋体-简"/>
        <charset val="204"/>
      </rPr>
      <t>、基材：采用环保欧松板，甲醛释放含量</t>
    </r>
    <r>
      <rPr>
        <sz val="12"/>
        <rFont val="Times New Roman"/>
        <charset val="204"/>
      </rPr>
      <t>≤0.05mg/m³</t>
    </r>
    <r>
      <rPr>
        <sz val="12"/>
        <rFont val="宋体-简"/>
        <charset val="204"/>
      </rPr>
      <t>，达到国标</t>
    </r>
    <r>
      <rPr>
        <sz val="12"/>
        <rFont val="Times New Roman"/>
        <charset val="204"/>
      </rPr>
      <t xml:space="preserve"> E0 </t>
    </r>
    <r>
      <rPr>
        <sz val="12"/>
        <rFont val="宋体-简"/>
        <charset val="204"/>
      </rPr>
      <t>级标准，防火、防潮、耐</t>
    </r>
    <r>
      <rPr>
        <sz val="12"/>
        <rFont val="Times New Roman"/>
        <charset val="204"/>
      </rPr>
      <t xml:space="preserve"> </t>
    </r>
    <r>
      <rPr>
        <sz val="12"/>
        <rFont val="宋体-简"/>
        <charset val="204"/>
      </rPr>
      <t>磨、耐酸碱、耐烫、耐污染。</t>
    </r>
    <r>
      <rPr>
        <sz val="12"/>
        <rFont val="Times New Roman"/>
        <charset val="204"/>
      </rPr>
      <t xml:space="preserve">
2</t>
    </r>
    <r>
      <rPr>
        <sz val="12"/>
        <rFont val="宋体-简"/>
        <charset val="204"/>
      </rPr>
      <t>、贴面：采用国标木纹三聚氰胺面板精工制作。</t>
    </r>
    <r>
      <rPr>
        <sz val="12"/>
        <rFont val="Times New Roman"/>
        <charset val="204"/>
      </rPr>
      <t xml:space="preserve">
3</t>
    </r>
    <r>
      <rPr>
        <sz val="12"/>
        <rFont val="宋体-简"/>
        <charset val="204"/>
      </rPr>
      <t>、封边：采用相当于或高于国标</t>
    </r>
    <r>
      <rPr>
        <sz val="12"/>
        <rFont val="Times New Roman"/>
        <charset val="204"/>
      </rPr>
      <t xml:space="preserve"> 2mm </t>
    </r>
    <r>
      <rPr>
        <sz val="12"/>
        <rFont val="宋体-简"/>
        <charset val="204"/>
      </rPr>
      <t>一级</t>
    </r>
    <r>
      <rPr>
        <sz val="12"/>
        <rFont val="Times New Roman"/>
        <charset val="204"/>
      </rPr>
      <t xml:space="preserve"> PVC </t>
    </r>
    <r>
      <rPr>
        <sz val="12"/>
        <rFont val="宋体-简"/>
        <charset val="204"/>
      </rPr>
      <t>同色封边条全自动化封边。</t>
    </r>
    <r>
      <rPr>
        <sz val="12"/>
        <rFont val="Times New Roman"/>
        <charset val="204"/>
      </rPr>
      <t xml:space="preserve">
4</t>
    </r>
    <r>
      <rPr>
        <sz val="12"/>
        <rFont val="宋体-简"/>
        <charset val="204"/>
      </rPr>
      <t>、五金配件：五金通过安全测试标准，各项指标均达国家标准；通过安全测试标准，各项指标均达国家标准。</t>
    </r>
    <r>
      <rPr>
        <sz val="12"/>
        <rFont val="Times New Roman"/>
        <charset val="204"/>
      </rPr>
      <t xml:space="preserve">
5</t>
    </r>
    <r>
      <rPr>
        <sz val="12"/>
        <rFont val="宋体-简"/>
        <charset val="204"/>
      </rPr>
      <t>、钢脚：钢管五金各项指标达到国家标准。</t>
    </r>
    <r>
      <rPr>
        <sz val="12"/>
        <rFont val="Times New Roman"/>
        <charset val="204"/>
      </rPr>
      <t xml:space="preserve">
6</t>
    </r>
    <r>
      <rPr>
        <sz val="12"/>
        <rFont val="宋体-简"/>
        <charset val="204"/>
      </rPr>
      <t>、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7</t>
    </r>
    <r>
      <rPr>
        <sz val="12"/>
        <rFont val="宋体-简"/>
        <charset val="204"/>
      </rPr>
      <t>、颜色：面材至少提供</t>
    </r>
    <r>
      <rPr>
        <sz val="12"/>
        <rFont val="Times New Roman"/>
        <charset val="204"/>
      </rPr>
      <t>3</t>
    </r>
    <r>
      <rPr>
        <sz val="12"/>
        <rFont val="宋体-简"/>
        <charset val="204"/>
      </rPr>
      <t>种及以上颜色作为参考。</t>
    </r>
  </si>
  <si>
    <t>3F-工作间 2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</si>
  <si>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、材料：采用厚度</t>
    </r>
    <r>
      <rPr>
        <sz val="12"/>
        <rFont val="Times New Roman"/>
        <charset val="204"/>
      </rPr>
      <t xml:space="preserve">≥0.8mm </t>
    </r>
    <r>
      <rPr>
        <sz val="12"/>
        <rFont val="宋体"/>
        <charset val="204"/>
      </rPr>
      <t>的一级冷轧钢板；耐酸碱腐蚀、光滑、不伤手，外形设计美观大方，采用优质钢板，表面光滑、平整；</t>
    </r>
    <r>
      <rPr>
        <sz val="12"/>
        <rFont val="Times New Roman"/>
        <charset val="204"/>
      </rPr>
      <t xml:space="preserve">                                        
2</t>
    </r>
    <r>
      <rPr>
        <sz val="12"/>
        <rFont val="宋体"/>
        <charset val="204"/>
      </rPr>
      <t>、粉末：采用静电喷涂粉末；耐腐蚀，不易生锈，同时具有环保、抑菌、防锈、耐腐蚀、绝缘性高、附着力强、耐摩擦等技术特点；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、五金配件：拉手，通过安全测试标准，各项指标均达国家标准：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、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</si>
  <si>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3F-质量管空间 2/3</t>
  </si>
  <si>
    <t>会议桌 1</t>
  </si>
  <si>
    <t>3200*1200*750mm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</si>
  <si>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.基材：采用环保欧松板，甲醛释放含量</t>
    </r>
    <r>
      <rPr>
        <sz val="12"/>
        <rFont val="Times New Roman"/>
        <charset val="204"/>
      </rPr>
      <t>≤0.05mg/m³</t>
    </r>
    <r>
      <rPr>
        <sz val="12"/>
        <rFont val="宋体"/>
        <charset val="204"/>
      </rPr>
      <t>，达到国标</t>
    </r>
    <r>
      <rPr>
        <sz val="12"/>
        <rFont val="Times New Roman"/>
        <charset val="204"/>
      </rPr>
      <t xml:space="preserve"> E0 </t>
    </r>
    <r>
      <rPr>
        <sz val="12"/>
        <rFont val="宋体"/>
        <charset val="204"/>
      </rPr>
      <t>级标准，防火、防潮、耐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磨、耐酸碱、耐烫、耐污染。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.贴面：采用国标木纹三聚氰胺面板精工制作。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.封边：采用相当于或高于国标</t>
    </r>
    <r>
      <rPr>
        <sz val="12"/>
        <rFont val="Times New Roman"/>
        <charset val="204"/>
      </rPr>
      <t xml:space="preserve"> 2mm </t>
    </r>
    <r>
      <rPr>
        <sz val="12"/>
        <rFont val="宋体"/>
        <charset val="204"/>
      </rPr>
      <t>一级</t>
    </r>
    <r>
      <rPr>
        <sz val="12"/>
        <rFont val="Times New Roman"/>
        <charset val="204"/>
      </rPr>
      <t xml:space="preserve"> PVC </t>
    </r>
    <r>
      <rPr>
        <sz val="12"/>
        <rFont val="宋体"/>
        <charset val="204"/>
      </rPr>
      <t>同色封边条全自动化封边。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.五金配件：五金通过安全测试标准，各项指标均达国家标准；通过安全测试标准，各项指标均达国家标准。</t>
    </r>
    <r>
      <rPr>
        <sz val="12"/>
        <rFont val="Times New Roman"/>
        <charset val="204"/>
      </rPr>
      <t xml:space="preserve">
5</t>
    </r>
    <r>
      <rPr>
        <sz val="12"/>
        <rFont val="宋体"/>
        <charset val="204"/>
      </rPr>
      <t>.钢脚：钢管五金各项指标达到国家标准。</t>
    </r>
    <r>
      <rPr>
        <sz val="12"/>
        <rFont val="Times New Roman"/>
        <charset val="204"/>
      </rPr>
      <t xml:space="preserve">
6</t>
    </r>
    <r>
      <rPr>
        <sz val="12"/>
        <rFont val="宋体"/>
        <charset val="204"/>
      </rPr>
      <t>.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7</t>
    </r>
    <r>
      <rPr>
        <sz val="12"/>
        <rFont val="宋体"/>
        <charset val="204"/>
      </rPr>
      <t>.颜色：面材至少提供</t>
    </r>
    <r>
      <rPr>
        <sz val="12"/>
        <rFont val="Times New Roman"/>
        <charset val="204"/>
      </rPr>
      <t>2</t>
    </r>
    <r>
      <rPr>
        <sz val="12"/>
        <rFont val="宋体"/>
        <charset val="204"/>
      </rPr>
      <t>种及以上颜色作为参考。</t>
    </r>
    <r>
      <rPr>
        <sz val="12"/>
        <rFont val="Times New Roman"/>
        <charset val="204"/>
      </rPr>
      <t xml:space="preserve">
8</t>
    </r>
    <r>
      <rPr>
        <sz val="12"/>
        <rFont val="宋体"/>
        <charset val="204"/>
      </rPr>
      <t>.</t>
    </r>
    <r>
      <rPr>
        <b/>
        <sz val="12"/>
        <rFont val="宋体"/>
        <charset val="204"/>
      </rPr>
      <t>深化设计：供货前需提供三维空间效果设计图，由采购人选择确认后方可实施。</t>
    </r>
  </si>
  <si>
    <r>
      <rPr>
        <sz val="12"/>
        <rFont val="Times New Roman"/>
        <charset val="134"/>
      </rPr>
      <t>3F-</t>
    </r>
    <r>
      <rPr>
        <sz val="12"/>
        <rFont val="宋体"/>
        <charset val="134"/>
      </rPr>
      <t>质量管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空间</t>
    </r>
    <r>
      <rPr>
        <sz val="12"/>
        <rFont val="Times New Roman"/>
        <charset val="134"/>
      </rPr>
      <t xml:space="preserve"> 2/3</t>
    </r>
  </si>
  <si>
    <r>
      <rPr>
        <sz val="12"/>
        <rFont val="Times New Roman"/>
        <charset val="134"/>
      </rPr>
      <t>3F-</t>
    </r>
    <r>
      <rPr>
        <sz val="12"/>
        <rFont val="宋体"/>
        <charset val="134"/>
      </rPr>
      <t>质量管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空间</t>
    </r>
    <r>
      <rPr>
        <sz val="12"/>
        <rFont val="Times New Roman"/>
        <charset val="134"/>
      </rPr>
      <t xml:space="preserve"> 1</t>
    </r>
  </si>
  <si>
    <t>会议桌 2</t>
  </si>
  <si>
    <t>4500*1500*750mm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</si>
  <si>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、基材：采用环保欧松板，甲醛释放含量</t>
    </r>
    <r>
      <rPr>
        <sz val="12"/>
        <rFont val="Times New Roman"/>
        <charset val="204"/>
      </rPr>
      <t>≤0.05mg/m³</t>
    </r>
    <r>
      <rPr>
        <sz val="12"/>
        <rFont val="宋体"/>
        <charset val="204"/>
      </rPr>
      <t>，达到国标</t>
    </r>
    <r>
      <rPr>
        <sz val="12"/>
        <rFont val="Times New Roman"/>
        <charset val="204"/>
      </rPr>
      <t xml:space="preserve"> E0 </t>
    </r>
    <r>
      <rPr>
        <sz val="12"/>
        <rFont val="宋体"/>
        <charset val="204"/>
      </rPr>
      <t>级标准，防火、防潮、耐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磨、耐酸碱、耐烫、耐污染。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、贴面：采用国标木纹三聚氰胺面板精工制作。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、封边：采用相当于或高于国标</t>
    </r>
    <r>
      <rPr>
        <sz val="12"/>
        <rFont val="Times New Roman"/>
        <charset val="204"/>
      </rPr>
      <t xml:space="preserve"> 2mm </t>
    </r>
    <r>
      <rPr>
        <sz val="12"/>
        <rFont val="宋体"/>
        <charset val="204"/>
      </rPr>
      <t>一级</t>
    </r>
    <r>
      <rPr>
        <sz val="12"/>
        <rFont val="Times New Roman"/>
        <charset val="204"/>
      </rPr>
      <t xml:space="preserve"> PVC </t>
    </r>
    <r>
      <rPr>
        <sz val="12"/>
        <rFont val="宋体"/>
        <charset val="204"/>
      </rPr>
      <t>同色封边条全自动化封边。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、五金配件：五金通过安全测试标准，各项指标均达国家标准；通过安全测试标准，各项指标均达国家标准。</t>
    </r>
    <r>
      <rPr>
        <sz val="12"/>
        <rFont val="Times New Roman"/>
        <charset val="204"/>
      </rPr>
      <t xml:space="preserve">
5</t>
    </r>
    <r>
      <rPr>
        <sz val="12"/>
        <rFont val="宋体"/>
        <charset val="204"/>
      </rPr>
      <t>、钢脚：钢管五金各项指标达到国家标准。</t>
    </r>
    <r>
      <rPr>
        <sz val="12"/>
        <rFont val="Times New Roman"/>
        <charset val="204"/>
      </rPr>
      <t xml:space="preserve">
6</t>
    </r>
    <r>
      <rPr>
        <sz val="12"/>
        <rFont val="宋体"/>
        <charset val="204"/>
      </rPr>
      <t>、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7</t>
    </r>
    <r>
      <rPr>
        <sz val="12"/>
        <rFont val="宋体"/>
        <charset val="204"/>
      </rPr>
      <t>、颜色：面材至少提供</t>
    </r>
    <r>
      <rPr>
        <sz val="12"/>
        <rFont val="Times New Roman"/>
        <charset val="204"/>
      </rPr>
      <t>2</t>
    </r>
    <r>
      <rPr>
        <sz val="12"/>
        <rFont val="宋体"/>
        <charset val="204"/>
      </rPr>
      <t>种及以上颜色作为参考。</t>
    </r>
    <r>
      <rPr>
        <sz val="12"/>
        <rFont val="Times New Roman"/>
        <charset val="204"/>
      </rPr>
      <t xml:space="preserve">
8</t>
    </r>
    <r>
      <rPr>
        <sz val="12"/>
        <rFont val="宋体"/>
        <charset val="204"/>
      </rPr>
      <t>、深化设计：供货前需提供三维空间效果设计图，由采购人选择确认后方可实施。</t>
    </r>
  </si>
  <si>
    <r>
      <rPr>
        <sz val="12"/>
        <rFont val="Times New Roman"/>
        <charset val="134"/>
      </rPr>
      <t>3F-</t>
    </r>
    <r>
      <rPr>
        <sz val="12"/>
        <rFont val="宋体"/>
        <charset val="134"/>
      </rPr>
      <t>操作间</t>
    </r>
    <r>
      <rPr>
        <sz val="12"/>
        <rFont val="Times New Roman"/>
        <charset val="134"/>
      </rPr>
      <t xml:space="preserve">
5~8</t>
    </r>
  </si>
  <si>
    <r>
      <rPr>
        <sz val="12"/>
        <rFont val="宋体"/>
        <charset val="134"/>
      </rPr>
      <t>双人办公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桌</t>
    </r>
  </si>
  <si>
    <t>台面：1400*1300mm
桌屏：1000*300mm
含两个全钢活动
柜</t>
  </si>
  <si>
    <t>3F-操作间
5~8</t>
  </si>
  <si>
    <t>3F-操作间 2</t>
  </si>
  <si>
    <t>档案柜</t>
  </si>
  <si>
    <t>450*620*1330mm</t>
  </si>
  <si>
    <t>3F-报告厅</t>
  </si>
  <si>
    <t>会议条桌</t>
  </si>
  <si>
    <t>1800*400*750mm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</si>
  <si>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、条桌应具备可折叠桌面设计，配置万向脚轮并带刹车功能，移动灵活、定位稳定，便于会议及培训场景快速布置和收纳。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、所用材料应符合国家环保标准，甲醛释放量达到</t>
    </r>
    <r>
      <rPr>
        <sz val="12"/>
        <rFont val="Times New Roman"/>
        <charset val="204"/>
      </rPr>
      <t xml:space="preserve"> E1 </t>
    </r>
    <r>
      <rPr>
        <sz val="12"/>
        <rFont val="宋体"/>
        <charset val="204"/>
      </rPr>
      <t>级或以上，边角应进行圆角或倒角处理，防止磕碰。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、钢脚：采用钢管厚达到</t>
    </r>
    <r>
      <rPr>
        <sz val="12"/>
        <rFont val="Times New Roman"/>
        <charset val="204"/>
      </rPr>
      <t xml:space="preserve"> 1.5mm </t>
    </r>
    <r>
      <rPr>
        <sz val="12"/>
        <rFont val="宋体"/>
        <charset val="204"/>
      </rPr>
      <t>五金各项指标达到国家标准。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、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5</t>
    </r>
    <r>
      <rPr>
        <sz val="12"/>
        <rFont val="宋体"/>
        <charset val="204"/>
      </rPr>
      <t>、深化设计：供货前需提供三维空间效果设计图，由采购人选择确认后方可实施。</t>
    </r>
  </si>
  <si>
    <t>1200*400*750mm</t>
  </si>
  <si>
    <t>培训椅（无写字板）</t>
  </si>
  <si>
    <t>560*640 *890mm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</si>
  <si>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椅背：外框夹内框双背框结构，保持强度稳定和网布持久不松弛、不脱落、不变型；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背主体采用面材采用优质网布面料；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海棉：采用不同部位分密度设计成型泡棉，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结合人体工力学弧度整块设计；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面料：背网采用优质透气背网；座布耐磨擦不掉色；</t>
    </r>
    <r>
      <rPr>
        <sz val="12"/>
        <rFont val="Times New Roman"/>
        <charset val="204"/>
      </rPr>
      <t xml:space="preserve">
5.</t>
    </r>
    <r>
      <rPr>
        <sz val="12"/>
        <rFont val="宋体"/>
        <charset val="204"/>
      </rPr>
      <t>椅脚：壁厚</t>
    </r>
    <r>
      <rPr>
        <sz val="12"/>
        <rFont val="Times New Roman"/>
        <charset val="204"/>
      </rPr>
      <t xml:space="preserve"> 2.0mm</t>
    </r>
    <r>
      <rPr>
        <sz val="12"/>
        <rFont val="宋体"/>
        <charset val="204"/>
      </rPr>
      <t>，椅轮：尼龙万向刹车轮。</t>
    </r>
    <r>
      <rPr>
        <sz val="12"/>
        <rFont val="Times New Roman"/>
        <charset val="204"/>
      </rPr>
      <t xml:space="preserve">
6.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7.</t>
    </r>
    <r>
      <rPr>
        <sz val="12"/>
        <rFont val="宋体"/>
        <charset val="204"/>
      </rPr>
      <t>深化设计：供货前需提供三维空间效果设计图，由采购人选择确认后方可实施。</t>
    </r>
  </si>
  <si>
    <t>培训椅（带写字板）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</si>
  <si>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椅背：外框夹内框双背框结构，保持强度稳定和网布持久不松弛、不脱落、不变型；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背主体采用面材采用优质网布面料；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海棉：采用不同部位分密度设计成型泡棉，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结合人体工力学弧度整块设计；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面料：背网采用优质透气背网；座布耐磨擦不掉色；</t>
    </r>
    <r>
      <rPr>
        <sz val="12"/>
        <rFont val="Times New Roman"/>
        <charset val="204"/>
      </rPr>
      <t xml:space="preserve">
5.</t>
    </r>
    <r>
      <rPr>
        <sz val="12"/>
        <rFont val="宋体"/>
        <charset val="204"/>
      </rPr>
      <t>椅脚：壁厚</t>
    </r>
    <r>
      <rPr>
        <sz val="12"/>
        <rFont val="Times New Roman"/>
        <charset val="204"/>
      </rPr>
      <t xml:space="preserve"> 2.0mm</t>
    </r>
    <r>
      <rPr>
        <sz val="12"/>
        <rFont val="宋体"/>
        <charset val="204"/>
      </rPr>
      <t>，椅轮：尼龙万向插轮。</t>
    </r>
    <r>
      <rPr>
        <sz val="12"/>
        <rFont val="Times New Roman"/>
        <charset val="204"/>
      </rPr>
      <t xml:space="preserve">
6.</t>
    </r>
    <r>
      <rPr>
        <sz val="12"/>
        <rFont val="宋体"/>
        <charset val="204"/>
      </rPr>
      <t>配置：固定扶手</t>
    </r>
    <r>
      <rPr>
        <sz val="12"/>
        <rFont val="Times New Roman"/>
        <charset val="204"/>
      </rPr>
      <t>+</t>
    </r>
    <r>
      <rPr>
        <sz val="12"/>
        <rFont val="宋体"/>
        <charset val="204"/>
      </rPr>
      <t>写字板。</t>
    </r>
    <r>
      <rPr>
        <sz val="12"/>
        <rFont val="Times New Roman"/>
        <charset val="204"/>
      </rPr>
      <t xml:space="preserve">
7.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8.</t>
    </r>
    <r>
      <rPr>
        <sz val="12"/>
        <rFont val="宋体"/>
        <charset val="204"/>
      </rPr>
      <t>颜色：面材至少提供</t>
    </r>
    <r>
      <rPr>
        <sz val="12"/>
        <rFont val="Times New Roman"/>
        <charset val="204"/>
      </rPr>
      <t>2</t>
    </r>
    <r>
      <rPr>
        <sz val="12"/>
        <rFont val="宋体"/>
        <charset val="204"/>
      </rPr>
      <t>种及以上颜色作为参考。</t>
    </r>
    <r>
      <rPr>
        <sz val="12"/>
        <rFont val="Times New Roman"/>
        <charset val="204"/>
      </rPr>
      <t xml:space="preserve">
9.</t>
    </r>
    <r>
      <rPr>
        <sz val="12"/>
        <rFont val="宋体"/>
        <charset val="204"/>
      </rPr>
      <t>深化设计：供货前需提供三维空间效果设计图，由采购人选择确认后方可实施。</t>
    </r>
  </si>
  <si>
    <t>演讲台</t>
  </si>
  <si>
    <t>定制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</si>
  <si>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、材质：金属烤漆，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、款式：简约高端。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、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、深化设计：供货前需提供三维空间效果设计图，由采购人选择确认后方可实施。</t>
    </r>
  </si>
  <si>
    <t>1200*400*900mm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</si>
  <si>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、基材：采用环保欧松板，甲醛释放含量</t>
    </r>
    <r>
      <rPr>
        <sz val="12"/>
        <rFont val="Times New Roman"/>
        <charset val="204"/>
      </rPr>
      <t>≤0.05mg/m³</t>
    </r>
    <r>
      <rPr>
        <sz val="12"/>
        <rFont val="宋体"/>
        <charset val="204"/>
      </rPr>
      <t>，达到国标</t>
    </r>
    <r>
      <rPr>
        <sz val="12"/>
        <rFont val="Times New Roman"/>
        <charset val="204"/>
      </rPr>
      <t xml:space="preserve"> E0 </t>
    </r>
    <r>
      <rPr>
        <sz val="12"/>
        <rFont val="宋体"/>
        <charset val="204"/>
      </rPr>
      <t>级标准，防火、防潮、耐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磨、耐酸碱、耐烫、耐污染。</t>
    </r>
    <r>
      <rPr>
        <sz val="12"/>
        <rFont val="Times New Roman"/>
        <charset val="204"/>
      </rPr>
      <t xml:space="preserve">                                            
2</t>
    </r>
    <r>
      <rPr>
        <sz val="12"/>
        <rFont val="宋体"/>
        <charset val="204"/>
      </rPr>
      <t>、贴面：采用国标木纹三聚氰胺面板精工制作。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、封边：采用相当于或高于国标</t>
    </r>
    <r>
      <rPr>
        <sz val="12"/>
        <rFont val="Times New Roman"/>
        <charset val="204"/>
      </rPr>
      <t xml:space="preserve"> 2mm </t>
    </r>
    <r>
      <rPr>
        <sz val="12"/>
        <rFont val="宋体"/>
        <charset val="204"/>
      </rPr>
      <t>一级</t>
    </r>
    <r>
      <rPr>
        <sz val="12"/>
        <rFont val="Times New Roman"/>
        <charset val="204"/>
      </rPr>
      <t xml:space="preserve"> PVC </t>
    </r>
    <r>
      <rPr>
        <sz val="12"/>
        <rFont val="宋体"/>
        <charset val="204"/>
      </rPr>
      <t>同色封边条全自动化封边。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、五金配件：五金通过安全测试标准，各项指标均达国家标准；通过安全测试标准，各项指标均达国家标准。</t>
    </r>
    <r>
      <rPr>
        <sz val="12"/>
        <rFont val="Times New Roman"/>
        <charset val="204"/>
      </rPr>
      <t xml:space="preserve">
5</t>
    </r>
    <r>
      <rPr>
        <sz val="12"/>
        <rFont val="宋体"/>
        <charset val="204"/>
      </rPr>
      <t>、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6</t>
    </r>
    <r>
      <rPr>
        <sz val="12"/>
        <rFont val="宋体"/>
        <charset val="204"/>
      </rPr>
      <t>、深化设计：供货前需提供三维空间效果设计图，由采购人选择确认后方可实施。</t>
    </r>
  </si>
  <si>
    <t>3F-备用区 2</t>
  </si>
  <si>
    <t>六人位餐桌(一桌 6椅)</t>
  </si>
  <si>
    <t>餐桌： 2000*700*750mm
餐椅：560*640*900mm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</si>
  <si>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、餐桌：基材：采用环保欧松板，甲醛释放含量</t>
    </r>
    <r>
      <rPr>
        <sz val="12"/>
        <rFont val="Times New Roman"/>
        <charset val="204"/>
      </rPr>
      <t>≤0.05mg/m³</t>
    </r>
    <r>
      <rPr>
        <sz val="12"/>
        <rFont val="宋体"/>
        <charset val="204"/>
      </rPr>
      <t>，达到国标</t>
    </r>
    <r>
      <rPr>
        <sz val="12"/>
        <rFont val="Times New Roman"/>
        <charset val="204"/>
      </rPr>
      <t xml:space="preserve"> E0 </t>
    </r>
    <r>
      <rPr>
        <sz val="12"/>
        <rFont val="宋体"/>
        <charset val="204"/>
      </rPr>
      <t>级标准，防火、防潮、耐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磨、耐酸碱、耐烫、耐污染。贴面：采用国标木纹三聚氰胺面板精工制作。封边：采用相当于或高于国标</t>
    </r>
    <r>
      <rPr>
        <sz val="12"/>
        <rFont val="Times New Roman"/>
        <charset val="204"/>
      </rPr>
      <t xml:space="preserve"> 2mm </t>
    </r>
    <r>
      <rPr>
        <sz val="12"/>
        <rFont val="宋体"/>
        <charset val="204"/>
      </rPr>
      <t>一级</t>
    </r>
    <r>
      <rPr>
        <sz val="12"/>
        <rFont val="Times New Roman"/>
        <charset val="204"/>
      </rPr>
      <t xml:space="preserve"> PVC </t>
    </r>
    <r>
      <rPr>
        <sz val="12"/>
        <rFont val="宋体"/>
        <charset val="204"/>
      </rPr>
      <t>同色封边条全自动化封边。五金配件：五金通过安全测试标准，各项指标均达国家标准；通过安全测试标准，各项指标均达国家标准。钢脚：钢管五金各项指标达到国家标准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、餐椅采用聚丙烯加玻纤（</t>
    </r>
    <r>
      <rPr>
        <sz val="12"/>
        <rFont val="Times New Roman"/>
        <charset val="204"/>
      </rPr>
      <t>PA66+GF40%</t>
    </r>
    <r>
      <rPr>
        <sz val="12"/>
        <rFont val="宋体"/>
        <charset val="204"/>
      </rPr>
      <t>）性料，聚丙烯材料强度和韧性较高，玻璃纤维有减少聚丙烯缩水，提高背框的精度，同时增强材料的强度和耐热性能，表面光洁平整，颜色均匀，不得有明显缩水凹痕；座、背壳一体成型实心钢架镀铬；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、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</si>
  <si>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餐边柜（人造石台面+不锈钢水槽+不锈钢龙头）</t>
  </si>
  <si>
    <t>2400*600*850mm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</si>
  <si>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、柜体材质：柜体用环保欧松板，板材厚度</t>
    </r>
    <r>
      <rPr>
        <sz val="12"/>
        <rFont val="Times New Roman"/>
        <charset val="204"/>
      </rPr>
      <t xml:space="preserve"> 18mm/25mm </t>
    </r>
    <r>
      <rPr>
        <sz val="12"/>
        <rFont val="宋体"/>
        <charset val="204"/>
      </rPr>
      <t>甲醛释放含量</t>
    </r>
    <r>
      <rPr>
        <sz val="12"/>
        <rFont val="Times New Roman"/>
        <charset val="204"/>
      </rPr>
      <t>≤0.05mg/m³</t>
    </r>
    <r>
      <rPr>
        <sz val="12"/>
        <rFont val="宋体"/>
        <charset val="204"/>
      </rPr>
      <t>，达到国标</t>
    </r>
    <r>
      <rPr>
        <sz val="12"/>
        <rFont val="Times New Roman"/>
        <charset val="204"/>
      </rPr>
      <t xml:space="preserve"> E0 </t>
    </r>
    <r>
      <rPr>
        <sz val="12"/>
        <rFont val="宋体"/>
        <charset val="204"/>
      </rPr>
      <t>级标准，防火、防潮、耐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磨、耐酸碱、耐烫、耐污染；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、台面要求：台面采用人造石材质，厚度</t>
    </r>
    <r>
      <rPr>
        <sz val="12"/>
        <rFont val="Times New Roman"/>
        <charset val="204"/>
      </rPr>
      <t xml:space="preserve"> ≥12 mm</t>
    </r>
    <r>
      <rPr>
        <sz val="12"/>
        <rFont val="宋体"/>
        <charset val="204"/>
      </rPr>
      <t>（或等效性能），耐磨、防水、防污，接缝平整、无渗水隐患。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、封边：采用相当于或高于国标</t>
    </r>
    <r>
      <rPr>
        <sz val="12"/>
        <rFont val="Times New Roman"/>
        <charset val="204"/>
      </rPr>
      <t xml:space="preserve"> 2mm </t>
    </r>
    <r>
      <rPr>
        <sz val="12"/>
        <rFont val="宋体"/>
        <charset val="204"/>
      </rPr>
      <t>一级</t>
    </r>
    <r>
      <rPr>
        <sz val="12"/>
        <rFont val="Times New Roman"/>
        <charset val="204"/>
      </rPr>
      <t xml:space="preserve"> PVC </t>
    </r>
    <r>
      <rPr>
        <sz val="12"/>
        <rFont val="宋体"/>
        <charset val="204"/>
      </rPr>
      <t>同色封边条全自动化封边。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、五金配件：五金通过安全测试标准，各项指标均达国家标准；通过安全测试标准，各项指标均达国家标准。</t>
    </r>
    <r>
      <rPr>
        <sz val="12"/>
        <rFont val="Times New Roman"/>
        <charset val="204"/>
      </rPr>
      <t xml:space="preserve">
5</t>
    </r>
    <r>
      <rPr>
        <sz val="12"/>
        <rFont val="宋体"/>
        <charset val="204"/>
      </rPr>
      <t>、水槽配置：配置</t>
    </r>
    <r>
      <rPr>
        <sz val="12"/>
        <rFont val="Times New Roman"/>
        <charset val="204"/>
      </rPr>
      <t xml:space="preserve"> 304 </t>
    </r>
    <r>
      <rPr>
        <sz val="12"/>
        <rFont val="宋体"/>
        <charset val="204"/>
      </rPr>
      <t>不锈钢水槽，耐腐蚀、易清洁，与台面开孔匹配，安装牢固、密封可靠。龙头配置：配置</t>
    </r>
    <r>
      <rPr>
        <sz val="12"/>
        <rFont val="Times New Roman"/>
        <charset val="204"/>
      </rPr>
      <t xml:space="preserve"> 304 </t>
    </r>
    <r>
      <rPr>
        <sz val="12"/>
        <rFont val="宋体"/>
        <charset val="204"/>
      </rPr>
      <t>不锈钢水龙头（单冷或冷热，按需求），启闭灵活，无渗漏。上下水配件：配置完整上下水管路及配件（含软管、存水弯、阀门等），接口严密、防渗漏。</t>
    </r>
    <r>
      <rPr>
        <sz val="12"/>
        <rFont val="Times New Roman"/>
        <charset val="204"/>
      </rPr>
      <t xml:space="preserve">
6.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</si>
  <si>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2F-200/400
/500</t>
  </si>
  <si>
    <t>不锈钢水池洗手池</t>
  </si>
  <si>
    <t>500*400*800mm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</si>
  <si>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、采用厚</t>
    </r>
    <r>
      <rPr>
        <sz val="12"/>
        <rFont val="Times New Roman"/>
        <charset val="204"/>
      </rPr>
      <t xml:space="preserve"> 0.8mm304 </t>
    </r>
    <r>
      <rPr>
        <sz val="12"/>
        <rFont val="宋体"/>
        <charset val="204"/>
      </rPr>
      <t>不锈钢制造整体折弯焊接成型，耐腐蚀。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、配件：下水器</t>
    </r>
    <r>
      <rPr>
        <sz val="12"/>
        <rFont val="Times New Roman"/>
        <charset val="204"/>
      </rPr>
      <t>.</t>
    </r>
    <r>
      <rPr>
        <sz val="12"/>
        <rFont val="宋体"/>
        <charset val="204"/>
      </rPr>
      <t>下水软管，含手动单冷水龙头，挡水板</t>
    </r>
    <r>
      <rPr>
        <sz val="12"/>
        <rFont val="Times New Roman"/>
        <charset val="204"/>
      </rPr>
      <t xml:space="preserve"> 100mm </t>
    </r>
    <r>
      <rPr>
        <sz val="12"/>
        <rFont val="宋体"/>
        <charset val="204"/>
      </rPr>
      <t>高。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、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</si>
  <si>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4F-401</t>
  </si>
  <si>
    <t>4F-402</t>
  </si>
  <si>
    <t>不锈钢衣柜（带锁）</t>
  </si>
  <si>
    <t>双面不锈钢换鞋凳</t>
  </si>
  <si>
    <t>4700*350*450mm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</si>
  <si>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全部采用</t>
    </r>
    <r>
      <rPr>
        <sz val="12"/>
        <rFont val="Times New Roman"/>
        <charset val="204"/>
      </rPr>
      <t xml:space="preserve">1.0mm304 </t>
    </r>
    <r>
      <rPr>
        <sz val="12"/>
        <rFont val="宋体"/>
        <charset val="204"/>
      </rPr>
      <t>不锈钢板；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、均分两层，正反双侧收纳，无小分格，无门板。表面可选拉丝或抛光处理，边缘经折边包覆或满焊圆角打磨，无毛刺、易清洁。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、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</si>
  <si>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4F-403/404</t>
  </si>
  <si>
    <t>不锈钢水池（小）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</si>
  <si>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全部采用</t>
    </r>
    <r>
      <rPr>
        <sz val="12"/>
        <rFont val="Times New Roman"/>
        <charset val="204"/>
      </rPr>
      <t xml:space="preserve"> 304 </t>
    </r>
    <r>
      <rPr>
        <sz val="12"/>
        <rFont val="宋体"/>
        <charset val="204"/>
      </rPr>
      <t>不锈钢板材质，水槽及台面部分采用</t>
    </r>
    <r>
      <rPr>
        <sz val="12"/>
        <rFont val="Times New Roman"/>
        <charset val="204"/>
      </rPr>
      <t xml:space="preserve"> 1.2mm304 </t>
    </r>
    <r>
      <rPr>
        <sz val="12"/>
        <rFont val="宋体"/>
        <charset val="204"/>
      </rPr>
      <t>不锈钢板，其他采用</t>
    </r>
    <r>
      <rPr>
        <sz val="12"/>
        <rFont val="Times New Roman"/>
        <charset val="204"/>
      </rPr>
      <t xml:space="preserve">1.0mm304 </t>
    </r>
    <r>
      <rPr>
        <sz val="12"/>
        <rFont val="宋体"/>
        <charset val="204"/>
      </rPr>
      <t>不锈钢板；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踢脚线内缩</t>
    </r>
    <r>
      <rPr>
        <sz val="12"/>
        <rFont val="Times New Roman"/>
        <charset val="204"/>
      </rPr>
      <t xml:space="preserve"> 100mm</t>
    </r>
    <r>
      <rPr>
        <sz val="12"/>
        <rFont val="宋体"/>
        <charset val="204"/>
      </rPr>
      <t>，隐藏式不锈钢门轴结构，柜门带磁吸；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后补挡水立挡板</t>
    </r>
    <r>
      <rPr>
        <sz val="12"/>
        <rFont val="Times New Roman"/>
        <charset val="204"/>
      </rPr>
      <t xml:space="preserve"> 100mm </t>
    </r>
    <r>
      <rPr>
        <sz val="12"/>
        <rFont val="宋体"/>
        <charset val="204"/>
      </rPr>
      <t>高、水龙头（普通冷热、感应或脚踏），配置配套进水管及出水管；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整体采用氩弧焊焊接工艺焊接。</t>
    </r>
    <r>
      <rPr>
        <sz val="12"/>
        <rFont val="Times New Roman"/>
        <charset val="204"/>
      </rPr>
      <t xml:space="preserve">
5.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</si>
  <si>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干手器</t>
  </si>
  <si>
    <t>/</t>
  </si>
  <si>
    <r>
      <rPr>
        <sz val="12"/>
        <rFont val="宋体"/>
        <charset val="204"/>
      </rPr>
      <t>1、节能高速冷热型</t>
    </r>
    <r>
      <rPr>
        <sz val="12"/>
        <rFont val="Times New Roman"/>
        <charset val="204"/>
      </rPr>
      <t>-</t>
    </r>
    <r>
      <rPr>
        <sz val="12"/>
        <rFont val="宋体"/>
        <charset val="204"/>
      </rPr>
      <t>成品包装保护装置：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、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</si>
  <si>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4F-407</t>
  </si>
  <si>
    <t>1400*500*2000mm</t>
  </si>
  <si>
    <t>试剂柜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</si>
  <si>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整体全部采用</t>
    </r>
    <r>
      <rPr>
        <sz val="12"/>
        <rFont val="Times New Roman"/>
        <charset val="204"/>
      </rPr>
      <t xml:space="preserve"> 0.8mm </t>
    </r>
    <r>
      <rPr>
        <sz val="12"/>
        <rFont val="宋体"/>
        <charset val="204"/>
      </rPr>
      <t>厚电解钢板制作，金属弓形拉手，</t>
    </r>
    <r>
      <rPr>
        <sz val="12"/>
        <rFont val="Times New Roman"/>
        <charset val="204"/>
      </rPr>
      <t>115</t>
    </r>
    <r>
      <rPr>
        <sz val="12"/>
        <rFont val="宋体"/>
        <charset val="204"/>
      </rPr>
      <t>度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优质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外置合页，</t>
    </r>
    <r>
      <rPr>
        <sz val="12"/>
        <rFont val="Times New Roman"/>
        <charset val="204"/>
      </rPr>
      <t xml:space="preserve">1.5mm </t>
    </r>
    <r>
      <rPr>
        <sz val="12"/>
        <rFont val="宋体"/>
        <charset val="204"/>
      </rPr>
      <t>厚不锈钢板经数控冲床模具成型合页板销；</t>
    </r>
    <r>
      <rPr>
        <sz val="12"/>
        <rFont val="Times New Roman"/>
        <charset val="204"/>
      </rPr>
      <t xml:space="preserve">                
2.</t>
    </r>
    <r>
      <rPr>
        <sz val="12"/>
        <rFont val="宋体"/>
        <charset val="204"/>
      </rPr>
      <t>上下铁柜门设置，柜门均为双层柜门，上部二块活动层板，下部一块活动层板；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调整脚：</t>
    </r>
    <r>
      <rPr>
        <sz val="12"/>
        <rFont val="Times New Roman"/>
        <charset val="204"/>
      </rPr>
      <t xml:space="preserve">8mm </t>
    </r>
    <r>
      <rPr>
        <sz val="12"/>
        <rFont val="宋体"/>
        <charset val="204"/>
      </rPr>
      <t>注塑调整脚，防震、防潮、耐腐蚀，可根据室内地坪适当调整，最大调节为</t>
    </r>
    <r>
      <rPr>
        <sz val="12"/>
        <rFont val="Times New Roman"/>
        <charset val="204"/>
      </rPr>
      <t xml:space="preserve"> 0-30mm</t>
    </r>
    <r>
      <rPr>
        <sz val="12"/>
        <rFont val="宋体"/>
        <charset val="204"/>
      </rPr>
      <t>；</t>
    </r>
    <r>
      <rPr>
        <sz val="12"/>
        <rFont val="Times New Roman"/>
        <charset val="204"/>
      </rPr>
      <t xml:space="preserve">                                                                  4.</t>
    </r>
    <r>
      <rPr>
        <sz val="12"/>
        <rFont val="宋体"/>
        <charset val="204"/>
      </rPr>
      <t>喷涂：表面采用热固性抗菌粉末涂料喷涂，颜色为亚光白色。</t>
    </r>
    <r>
      <rPr>
        <sz val="12"/>
        <rFont val="Times New Roman"/>
        <charset val="204"/>
      </rPr>
      <t xml:space="preserve">
5.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</si>
  <si>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4F-408</t>
  </si>
  <si>
    <t>4F-410/411
/412/413</t>
  </si>
  <si>
    <t>1200*350*400mm</t>
  </si>
  <si>
    <t>手消毒器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</si>
  <si>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、设备性能要求：应支持非接触式感应出液，出液量稳定可调；适配含酒精或非酒精型手消毒剂，具备防滴漏设计。</t>
    </r>
    <r>
      <rPr>
        <sz val="12"/>
        <rFont val="Times New Roman"/>
        <charset val="204"/>
      </rPr>
      <t xml:space="preserve">                                                   2</t>
    </r>
    <r>
      <rPr>
        <sz val="12"/>
        <rFont val="宋体"/>
        <charset val="204"/>
      </rPr>
      <t>、洁净与安全要求：外壳材质需易清洁、耐腐蚀，不产尘，不影响洁净区气流组织；运行噪音低，感应响应迅速。</t>
    </r>
    <r>
      <rPr>
        <sz val="12"/>
        <rFont val="Times New Roman"/>
        <charset val="204"/>
      </rPr>
      <t xml:space="preserve">                                                     3</t>
    </r>
    <r>
      <rPr>
        <sz val="12"/>
        <rFont val="宋体"/>
        <charset val="204"/>
      </rPr>
      <t>、安装与使用要求：支持壁挂式安装；具备电源或电池双供电模式，液量可视窗口或缺液提示功能，符合洁净车间连续使用需求。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、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</si>
  <si>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4F-414</t>
  </si>
  <si>
    <t>1500*600*850mm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</si>
  <si>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、框架式双层设计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满焊工艺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下层离地</t>
    </r>
    <r>
      <rPr>
        <sz val="12"/>
        <rFont val="Times New Roman"/>
        <charset val="204"/>
      </rPr>
      <t xml:space="preserve"> 20cm</t>
    </r>
    <r>
      <rPr>
        <sz val="12"/>
        <rFont val="宋体"/>
        <charset val="204"/>
      </rPr>
      <t>。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、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材质：框架由</t>
    </r>
    <r>
      <rPr>
        <sz val="12"/>
        <rFont val="Times New Roman"/>
        <charset val="204"/>
      </rPr>
      <t xml:space="preserve"> 38mm×38mm</t>
    </r>
    <r>
      <rPr>
        <sz val="12"/>
        <rFont val="宋体"/>
        <charset val="204"/>
      </rPr>
      <t>、壁厚</t>
    </r>
    <r>
      <rPr>
        <sz val="12"/>
        <rFont val="Times New Roman"/>
        <charset val="204"/>
      </rPr>
      <t xml:space="preserve"> 1.0mm </t>
    </r>
    <r>
      <rPr>
        <sz val="12"/>
        <rFont val="宋体"/>
        <charset val="204"/>
      </rPr>
      <t>的不锈钢方管整体焊接，结构稳固，刚性强；台面为</t>
    </r>
    <r>
      <rPr>
        <sz val="12"/>
        <rFont val="Times New Roman"/>
        <charset val="204"/>
      </rPr>
      <t xml:space="preserve"> 1.0mm </t>
    </r>
    <r>
      <rPr>
        <sz val="12"/>
        <rFont val="宋体"/>
        <charset val="204"/>
      </rPr>
      <t>厚</t>
    </r>
    <r>
      <rPr>
        <sz val="12"/>
        <rFont val="Times New Roman"/>
        <charset val="204"/>
      </rPr>
      <t xml:space="preserve"> SUS304 </t>
    </r>
    <r>
      <rPr>
        <sz val="12"/>
        <rFont val="宋体"/>
        <charset val="204"/>
      </rPr>
      <t>不锈钢板，表面可选拉丝或抛光处理，边缘经折边包覆或满焊圆角打磨，无毛刺、易清洁。</t>
    </r>
    <r>
      <rPr>
        <sz val="12"/>
        <rFont val="Times New Roman"/>
        <charset val="204"/>
      </rPr>
      <t xml:space="preserve">                                                      
3</t>
    </r>
    <r>
      <rPr>
        <sz val="12"/>
        <rFont val="宋体"/>
        <charset val="204"/>
      </rPr>
      <t>、工作台承重能力不低于</t>
    </r>
    <r>
      <rPr>
        <sz val="12"/>
        <rFont val="Times New Roman"/>
        <charset val="204"/>
      </rPr>
      <t xml:space="preserve"> 150kg/m²</t>
    </r>
    <r>
      <rPr>
        <sz val="12"/>
        <rFont val="宋体"/>
        <charset val="204"/>
      </rPr>
      <t>（均匀载荷）。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、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</si>
  <si>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r>
      <rPr>
        <sz val="12"/>
        <rFont val="宋体"/>
        <charset val="134"/>
      </rPr>
      <t>百级层流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罩</t>
    </r>
  </si>
  <si>
    <t>1500*750mm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</si>
  <si>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、洁净性能：层流罩需达到</t>
    </r>
    <r>
      <rPr>
        <sz val="12"/>
        <rFont val="Times New Roman"/>
        <charset val="204"/>
      </rPr>
      <t xml:space="preserve"> ISO 5</t>
    </r>
    <r>
      <rPr>
        <sz val="12"/>
        <rFont val="宋体"/>
        <charset val="204"/>
      </rPr>
      <t>（百级）洁净度，配置</t>
    </r>
    <r>
      <rPr>
        <sz val="12"/>
        <rFont val="Times New Roman"/>
        <charset val="204"/>
      </rPr>
      <t xml:space="preserve"> H14 </t>
    </r>
    <r>
      <rPr>
        <sz val="12"/>
        <rFont val="宋体"/>
        <charset val="204"/>
      </rPr>
      <t>级</t>
    </r>
    <r>
      <rPr>
        <sz val="12"/>
        <rFont val="Times New Roman"/>
        <charset val="204"/>
      </rPr>
      <t xml:space="preserve"> HEPA/ULPA </t>
    </r>
    <r>
      <rPr>
        <sz val="12"/>
        <rFont val="宋体"/>
        <charset val="204"/>
      </rPr>
      <t>过滤器（效率</t>
    </r>
    <r>
      <rPr>
        <sz val="12"/>
        <rFont val="Times New Roman"/>
        <charset val="204"/>
      </rPr>
      <t>≥99.99%</t>
    </r>
    <r>
      <rPr>
        <sz val="12"/>
        <rFont val="宋体"/>
        <charset val="204"/>
      </rPr>
      <t>），单向流风速稳定均匀。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、结构与功能：具备风速可调、风速</t>
    </r>
    <r>
      <rPr>
        <sz val="12"/>
        <rFont val="Times New Roman"/>
        <charset val="204"/>
      </rPr>
      <t>/</t>
    </r>
    <r>
      <rPr>
        <sz val="12"/>
        <rFont val="宋体"/>
        <charset val="204"/>
      </rPr>
      <t>滤材状态监测、照明与紫外消毒功能；运行噪音低，外壳材质耐腐蚀、易清洁，不产尘。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、安装与安全要求：设备应支持连续稳定运行，具备安全保护与报警功能，满足洁净区整衣</t>
    </r>
    <r>
      <rPr>
        <sz val="12"/>
        <rFont val="Times New Roman"/>
        <charset val="204"/>
      </rPr>
      <t>/</t>
    </r>
    <r>
      <rPr>
        <sz val="12"/>
        <rFont val="宋体"/>
        <charset val="204"/>
      </rPr>
      <t>物料转运使用要求，安装调试后洁净度须现场确认合格。</t>
    </r>
    <r>
      <rPr>
        <sz val="12"/>
        <rFont val="Times New Roman"/>
        <charset val="204"/>
      </rPr>
      <t>-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</si>
  <si>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1600*750*850mm</t>
  </si>
  <si>
    <t>4F-418</t>
  </si>
  <si>
    <t>不锈钢水池（中）</t>
  </si>
  <si>
    <t>800*500*800mm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</si>
  <si>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全部采用</t>
    </r>
    <r>
      <rPr>
        <sz val="12"/>
        <rFont val="Times New Roman"/>
        <charset val="204"/>
      </rPr>
      <t xml:space="preserve"> 304 </t>
    </r>
    <r>
      <rPr>
        <sz val="12"/>
        <rFont val="宋体"/>
        <charset val="204"/>
      </rPr>
      <t>不锈钢板材质，水槽及台面部分采用</t>
    </r>
    <r>
      <rPr>
        <sz val="12"/>
        <rFont val="Times New Roman"/>
        <charset val="204"/>
      </rPr>
      <t xml:space="preserve"> 1.2mm304 </t>
    </r>
    <r>
      <rPr>
        <sz val="12"/>
        <rFont val="宋体"/>
        <charset val="204"/>
      </rPr>
      <t>不锈钢板，其他采用</t>
    </r>
    <r>
      <rPr>
        <sz val="12"/>
        <rFont val="Times New Roman"/>
        <charset val="204"/>
      </rPr>
      <t xml:space="preserve">1.0mm304 </t>
    </r>
    <r>
      <rPr>
        <sz val="12"/>
        <rFont val="宋体"/>
        <charset val="204"/>
      </rPr>
      <t>不锈钢板；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踢脚线内缩</t>
    </r>
    <r>
      <rPr>
        <sz val="12"/>
        <rFont val="Times New Roman"/>
        <charset val="204"/>
      </rPr>
      <t xml:space="preserve"> 100mm</t>
    </r>
    <r>
      <rPr>
        <sz val="12"/>
        <rFont val="宋体"/>
        <charset val="204"/>
      </rPr>
      <t>，隐藏式不锈钢门轴结构，柜门带磁吸；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后补挡水立挡板</t>
    </r>
    <r>
      <rPr>
        <sz val="12"/>
        <rFont val="Times New Roman"/>
        <charset val="204"/>
      </rPr>
      <t xml:space="preserve"> 100mm </t>
    </r>
    <r>
      <rPr>
        <sz val="12"/>
        <rFont val="宋体"/>
        <charset val="204"/>
      </rPr>
      <t>高、水龙头（普通冷热、感应或脚踏），配置配套进水管及出水管；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整体采用氩弧焊焊接工艺焊接。</t>
    </r>
    <r>
      <rPr>
        <sz val="12"/>
        <rFont val="Times New Roman"/>
        <charset val="204"/>
      </rPr>
      <t>-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</si>
  <si>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4F-416</t>
  </si>
  <si>
    <t>不锈钢收集桶</t>
  </si>
  <si>
    <t>Ø800mm*800mm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</si>
  <si>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、</t>
    </r>
    <r>
      <rPr>
        <sz val="12"/>
        <rFont val="Times New Roman"/>
        <charset val="204"/>
      </rPr>
      <t xml:space="preserve">304 </t>
    </r>
    <r>
      <rPr>
        <sz val="12"/>
        <rFont val="宋体"/>
        <charset val="204"/>
      </rPr>
      <t>不锈钢材质，带盖和把手设计，壁厚</t>
    </r>
    <r>
      <rPr>
        <sz val="12"/>
        <rFont val="Times New Roman"/>
        <charset val="204"/>
      </rPr>
      <t xml:space="preserve"> 1.3mm</t>
    </r>
    <r>
      <rPr>
        <sz val="12"/>
        <rFont val="宋体"/>
        <charset val="204"/>
      </rPr>
      <t>，耐腐蚀、耐清洗、耐消毒。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、表面处理：内外表面拉丝或亚光处理，表面光洁，无焊渣、无毛刺，易清洁、不积污。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、制作工艺：桶体焊接牢固，焊缝连续并打磨抛光；边缘翻边或卷边处理，防止划伤。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、使用安全：桶盖启闭灵活，密合性良好。</t>
    </r>
    <r>
      <rPr>
        <sz val="12"/>
        <rFont val="Times New Roman"/>
        <charset val="204"/>
      </rPr>
      <t xml:space="preserve">
5</t>
    </r>
    <r>
      <rPr>
        <sz val="12"/>
        <rFont val="宋体"/>
        <charset val="204"/>
      </rPr>
      <t>、适用环境：适用于洁净车间更衣区或公共区域，满足高频清洁和消毒使用要求。</t>
    </r>
    <r>
      <rPr>
        <sz val="12"/>
        <rFont val="Times New Roman"/>
        <charset val="204"/>
      </rPr>
      <t xml:space="preserve">
6</t>
    </r>
    <r>
      <rPr>
        <sz val="12"/>
        <rFont val="宋体"/>
        <charset val="204"/>
      </rPr>
      <t>、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</si>
  <si>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4F-422</t>
  </si>
  <si>
    <t>1800*600*2000mm</t>
  </si>
  <si>
    <t>4F-422/421</t>
  </si>
  <si>
    <t>1600*750*830mm</t>
  </si>
  <si>
    <t>4F-423</t>
  </si>
  <si>
    <t>4F-426</t>
  </si>
  <si>
    <t>4F-423/426</t>
  </si>
  <si>
    <t>4F-427</t>
  </si>
  <si>
    <t>不锈钢边台</t>
  </si>
  <si>
    <t>3000*750*850mm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</si>
  <si>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台面：采用</t>
    </r>
    <r>
      <rPr>
        <sz val="12"/>
        <rFont val="Times New Roman"/>
        <charset val="204"/>
      </rPr>
      <t xml:space="preserve">≥1.0mm304 </t>
    </r>
    <r>
      <rPr>
        <sz val="12"/>
        <rFont val="宋体"/>
        <charset val="204"/>
      </rPr>
      <t>不锈钢整体折弯焊接成型；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柜体：全部</t>
    </r>
    <r>
      <rPr>
        <sz val="12"/>
        <rFont val="Times New Roman"/>
        <charset val="204"/>
      </rPr>
      <t xml:space="preserve">≥1.0mm304 </t>
    </r>
    <r>
      <rPr>
        <sz val="12"/>
        <rFont val="宋体"/>
        <charset val="204"/>
      </rPr>
      <t>不锈钢板，材料本身需具有防锈能力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耐刮耐磨擦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不会锈蚀，美观、环保、易清洁；</t>
    </r>
    <r>
      <rPr>
        <sz val="12"/>
        <rFont val="Times New Roman"/>
        <charset val="204"/>
      </rPr>
      <t xml:space="preserve">                                                       
 3.</t>
    </r>
    <r>
      <rPr>
        <sz val="12"/>
        <rFont val="宋体"/>
        <charset val="204"/>
      </rPr>
      <t>柜门：采用双层扣件式结构，无螺丝及焊点外漏；拉手均采用双层一体化折弯成型工艺制作一字型鹅颈拉手，不允许有螺丝连接及焊接，柜体内部带一块可调节层板，柜门铰链采用优质缓冲阻尼铰链；</t>
    </r>
    <r>
      <rPr>
        <sz val="12"/>
        <rFont val="Times New Roman"/>
        <charset val="204"/>
      </rPr>
      <t xml:space="preserve">                                                  
4.</t>
    </r>
    <r>
      <rPr>
        <sz val="12"/>
        <rFont val="宋体"/>
        <charset val="204"/>
      </rPr>
      <t>抽屉：抽屉拉手均采用双层一体化折弯成型工艺制作一字型鹅颈拉手，不允许有螺丝连接及焊接，抽屉滑轨采用阻尼三节滑轨；</t>
    </r>
    <r>
      <rPr>
        <sz val="12"/>
        <rFont val="Times New Roman"/>
        <charset val="204"/>
      </rPr>
      <t xml:space="preserve">
5.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</si>
  <si>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不锈钢水盆水龙头</t>
  </si>
  <si>
    <t>450*650mm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</si>
  <si>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、不锈钢水盆，采用</t>
    </r>
    <r>
      <rPr>
        <sz val="12"/>
        <rFont val="Times New Roman"/>
        <charset val="204"/>
      </rPr>
      <t xml:space="preserve"> 304 </t>
    </r>
    <r>
      <rPr>
        <sz val="12"/>
        <rFont val="宋体"/>
        <charset val="204"/>
      </rPr>
      <t>不锈钢材质。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、不锈钢水龙头：主要材质</t>
    </r>
    <r>
      <rPr>
        <sz val="12"/>
        <rFont val="Times New Roman"/>
        <charset val="204"/>
      </rPr>
      <t>:</t>
    </r>
    <r>
      <rPr>
        <sz val="12"/>
        <rFont val="宋体"/>
        <charset val="204"/>
      </rPr>
      <t>采用</t>
    </r>
    <r>
      <rPr>
        <sz val="12"/>
        <rFont val="Times New Roman"/>
        <charset val="204"/>
      </rPr>
      <t xml:space="preserve"> 304 </t>
    </r>
    <r>
      <rPr>
        <sz val="12"/>
        <rFont val="宋体"/>
        <charset val="204"/>
      </rPr>
      <t>不锈钢无缝钢管。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、用水标准</t>
    </r>
    <r>
      <rPr>
        <sz val="12"/>
        <rFont val="Times New Roman"/>
        <charset val="204"/>
      </rPr>
      <t>:</t>
    </r>
    <r>
      <rPr>
        <sz val="12"/>
        <rFont val="宋体"/>
        <charset val="204"/>
      </rPr>
      <t>不含铅，达到绝对纯净，不会对水资源产生二次污染。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、绿色环保</t>
    </r>
    <r>
      <rPr>
        <sz val="12"/>
        <rFont val="Times New Roman"/>
        <charset val="204"/>
      </rPr>
      <t>:</t>
    </r>
    <r>
      <rPr>
        <sz val="12"/>
        <rFont val="宋体"/>
        <charset val="204"/>
      </rPr>
      <t>物理表面处理，无需电镀，不会对环境产生污染洁净耐用</t>
    </r>
    <r>
      <rPr>
        <sz val="12"/>
        <rFont val="Times New Roman"/>
        <charset val="204"/>
      </rPr>
      <t>:</t>
    </r>
    <r>
      <rPr>
        <sz val="12"/>
        <rFont val="宋体"/>
        <charset val="204"/>
      </rPr>
      <t>无腐蚀，使用寿命长，清洁方便，只需轻轻擦拭，即可靓丽如新。</t>
    </r>
    <r>
      <rPr>
        <sz val="12"/>
        <rFont val="Times New Roman"/>
        <charset val="204"/>
      </rPr>
      <t xml:space="preserve">
5</t>
    </r>
    <r>
      <rPr>
        <sz val="12"/>
        <rFont val="宋体"/>
        <charset val="204"/>
      </rPr>
      <t>、用途</t>
    </r>
    <r>
      <rPr>
        <sz val="12"/>
        <rFont val="Times New Roman"/>
        <charset val="204"/>
      </rPr>
      <t>:</t>
    </r>
    <r>
      <rPr>
        <sz val="12"/>
        <rFont val="宋体"/>
        <charset val="204"/>
      </rPr>
      <t>实验室水斗台上使用，可做纯水龙头，净化室用，不锈钢水斗台上使用等。</t>
    </r>
    <r>
      <rPr>
        <sz val="12"/>
        <rFont val="Times New Roman"/>
        <charset val="204"/>
      </rPr>
      <t xml:space="preserve">
6</t>
    </r>
    <r>
      <rPr>
        <sz val="12"/>
        <rFont val="宋体"/>
        <charset val="204"/>
      </rPr>
      <t>、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</si>
  <si>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550*400*110mm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</si>
  <si>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、材质：高密度</t>
    </r>
    <r>
      <rPr>
        <sz val="12"/>
        <rFont val="Times New Roman"/>
        <charset val="204"/>
      </rPr>
      <t xml:space="preserve"> PP</t>
    </r>
    <r>
      <rPr>
        <sz val="12"/>
        <rFont val="宋体"/>
        <charset val="204"/>
      </rPr>
      <t>；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、类型：单面；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、单面</t>
    </r>
    <r>
      <rPr>
        <sz val="12"/>
        <rFont val="Times New Roman"/>
        <charset val="204"/>
      </rPr>
      <t xml:space="preserve"> 27 </t>
    </r>
    <r>
      <rPr>
        <sz val="12"/>
        <rFont val="宋体"/>
        <charset val="204"/>
      </rPr>
      <t>支棒</t>
    </r>
    <r>
      <rPr>
        <sz val="12"/>
        <rFont val="Times New Roman"/>
        <charset val="204"/>
      </rPr>
      <t>-</t>
    </r>
    <r>
      <rPr>
        <sz val="12"/>
        <rFont val="宋体"/>
        <charset val="204"/>
      </rPr>
      <t>成品包装保护装置：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、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</si>
  <si>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r>
      <rPr>
        <sz val="12"/>
        <rFont val="宋体"/>
        <charset val="204"/>
      </rPr>
      <t>1、材质：主体采用环保型</t>
    </r>
    <r>
      <rPr>
        <sz val="12"/>
        <rFont val="Times New Roman"/>
        <charset val="204"/>
      </rPr>
      <t xml:space="preserve"> PP </t>
    </r>
    <r>
      <rPr>
        <sz val="12"/>
        <rFont val="宋体"/>
        <charset val="204"/>
      </rPr>
      <t>材料一次性注塑成型。工作压力：</t>
    </r>
    <r>
      <rPr>
        <sz val="12"/>
        <rFont val="Times New Roman"/>
        <charset val="204"/>
      </rPr>
      <t>0.2-0.4MPa</t>
    </r>
    <r>
      <rPr>
        <sz val="12"/>
        <rFont val="宋体"/>
        <charset val="204"/>
      </rPr>
      <t>。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、流量：洗眼器喷头：</t>
    </r>
    <r>
      <rPr>
        <sz val="12"/>
        <rFont val="Times New Roman"/>
        <charset val="204"/>
      </rPr>
      <t xml:space="preserve">12 </t>
    </r>
    <r>
      <rPr>
        <sz val="12"/>
        <rFont val="宋体"/>
        <charset val="204"/>
      </rPr>
      <t>升</t>
    </r>
    <r>
      <rPr>
        <sz val="12"/>
        <rFont val="Times New Roman"/>
        <charset val="204"/>
      </rPr>
      <t>/</t>
    </r>
    <r>
      <rPr>
        <sz val="12"/>
        <rFont val="宋体"/>
        <charset val="204"/>
      </rPr>
      <t>分钟。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性能：阀门可自动关闭，密封可靠。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、喷头：洗眼盆头，出水经缓压处理呈泡沫状水柱，防止冲伤眼睛，设有防尘盖，使用时可自动被水冲开。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、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</si>
  <si>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4F-420</t>
  </si>
  <si>
    <t>2000*750*850mm</t>
  </si>
  <si>
    <t>1200*750*850mm</t>
  </si>
  <si>
    <t>4F-428/429</t>
  </si>
  <si>
    <t>Ø600mm*600mm</t>
  </si>
  <si>
    <t>2000*350*400mm</t>
  </si>
  <si>
    <t>4F-440/441</t>
  </si>
  <si>
    <t>4F-442/432
/431</t>
  </si>
  <si>
    <t>2400*750*850mm</t>
  </si>
  <si>
    <t>4F-467</t>
  </si>
  <si>
    <t>2500*750*850mm</t>
  </si>
  <si>
    <t>4F-468/469</t>
  </si>
  <si>
    <t>1300*600*2000mm</t>
  </si>
  <si>
    <t>4F-474/475
/476</t>
  </si>
  <si>
    <t>500*400*850mm</t>
  </si>
  <si>
    <t>4F-470/471
/472</t>
  </si>
  <si>
    <r>
      <rPr>
        <sz val="12"/>
        <rFont val="宋体"/>
        <charset val="134"/>
      </rPr>
      <t>不锈钢衣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柜</t>
    </r>
  </si>
  <si>
    <t>4F-478/479
/480</t>
  </si>
  <si>
    <t>4F-473/477
/481</t>
  </si>
  <si>
    <t>2000*750*830mm</t>
  </si>
  <si>
    <t>4F-446</t>
  </si>
  <si>
    <r>
      <rPr>
        <sz val="12"/>
        <rFont val="宋体"/>
        <charset val="134"/>
      </rPr>
      <t>全钢中央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台</t>
    </r>
  </si>
  <si>
    <t>4400*1500*850mm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</si>
  <si>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台面：采用</t>
    </r>
    <r>
      <rPr>
        <sz val="12"/>
        <rFont val="Times New Roman"/>
        <charset val="204"/>
      </rPr>
      <t xml:space="preserve"> 20mm </t>
    </r>
    <r>
      <rPr>
        <sz val="12"/>
        <rFont val="宋体"/>
        <charset val="204"/>
      </rPr>
      <t>厚一体成型高温烧制实验室专用陶瓷台面，见截面采用黑色坯体经高温一体烧结而成，台面表面耐高温、耐腐蚀、耐磨、不脱色、不变色、美观大方；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柜体：全部采用</t>
    </r>
    <r>
      <rPr>
        <sz val="12"/>
        <rFont val="Times New Roman"/>
        <charset val="204"/>
      </rPr>
      <t xml:space="preserve"> 0.8mm </t>
    </r>
    <r>
      <rPr>
        <sz val="12"/>
        <rFont val="宋体"/>
        <charset val="204"/>
      </rPr>
      <t>电解钢板，材料本身需具有防锈能力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耐刮耐磨擦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不会锈蚀，美观、环保、易清洁；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柜门：采用双层扣件式结构，无螺丝及焊点外漏；拉手均采用双层一体化折弯成型工艺制作一字型鹅颈拉手，不允许有螺丝连接及焊接，柜体内部带一块可调节层板，柜门</t>
    </r>
    <r>
      <rPr>
        <sz val="12"/>
        <rFont val="Times New Roman"/>
        <charset val="204"/>
      </rPr>
      <t xml:space="preserve">
</t>
    </r>
    <r>
      <rPr>
        <sz val="12"/>
        <rFont val="宋体"/>
        <charset val="204"/>
      </rPr>
      <t>铰链采用优质缓冲阻尼铰链；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抽屉：抽屉拉手均采用双层一体化折弯成型工艺制作一字型鹅颈拉手，不允许有螺丝连接及焊接，抽屉滑轨采用阻尼三节滑轨；</t>
    </r>
    <r>
      <rPr>
        <sz val="12"/>
        <rFont val="Times New Roman"/>
        <charset val="204"/>
      </rPr>
      <t xml:space="preserve">
5.</t>
    </r>
    <r>
      <rPr>
        <sz val="12"/>
        <rFont val="宋体"/>
        <charset val="204"/>
      </rPr>
      <t>喷涂：采用热固性抗菌粉末涂料喷涂，颜色可根据需方要求，设计具有外观新颖、简洁。</t>
    </r>
    <r>
      <rPr>
        <sz val="12"/>
        <rFont val="Times New Roman"/>
        <charset val="204"/>
      </rPr>
      <t xml:space="preserve">
6.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</si>
  <si>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r>
      <rPr>
        <sz val="12"/>
        <rFont val="宋体"/>
        <charset val="134"/>
      </rPr>
      <t>中央台钢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玻试剂架</t>
    </r>
  </si>
  <si>
    <t>4400*400*750mm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</si>
  <si>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、立柱采用</t>
    </r>
    <r>
      <rPr>
        <sz val="12"/>
        <rFont val="Times New Roman"/>
        <charset val="204"/>
      </rPr>
      <t xml:space="preserve"> 1.0m </t>
    </r>
    <r>
      <rPr>
        <sz val="12"/>
        <rFont val="宋体"/>
        <charset val="204"/>
      </rPr>
      <t>厚电解钢板折边焊接而成，立柱规格</t>
    </r>
    <r>
      <rPr>
        <sz val="12"/>
        <rFont val="Times New Roman"/>
        <charset val="204"/>
      </rPr>
      <t xml:space="preserve"> 100*42mm </t>
    </r>
    <r>
      <rPr>
        <sz val="12"/>
        <rFont val="宋体"/>
        <charset val="204"/>
      </rPr>
      <t>方柱形。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、支撑件采用</t>
    </r>
    <r>
      <rPr>
        <sz val="12"/>
        <rFont val="Times New Roman"/>
        <charset val="204"/>
      </rPr>
      <t xml:space="preserve"> 1.0mm </t>
    </r>
    <r>
      <rPr>
        <sz val="12"/>
        <rFont val="宋体"/>
        <charset val="204"/>
      </rPr>
      <t>厚的电解钢板冲压成型，边台试剂架宽度为</t>
    </r>
    <r>
      <rPr>
        <sz val="12"/>
        <rFont val="Times New Roman"/>
        <charset val="204"/>
      </rPr>
      <t xml:space="preserve"> 300</t>
    </r>
    <r>
      <rPr>
        <sz val="12"/>
        <rFont val="宋体"/>
        <charset val="204"/>
      </rPr>
      <t>，中央台试剂架宽度为</t>
    </r>
    <r>
      <rPr>
        <sz val="12"/>
        <rFont val="Times New Roman"/>
        <charset val="204"/>
      </rPr>
      <t xml:space="preserve"> 400mm </t>
    </r>
    <r>
      <rPr>
        <sz val="12"/>
        <rFont val="宋体"/>
        <charset val="204"/>
      </rPr>
      <t>。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、支撑件悬挂于立柱上，可以上下自由调节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采用纯环氧树脂静电喷涂高温固化，具有较高耐蚀性能。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、试剂架层板钢化玻璃（厚度</t>
    </r>
    <r>
      <rPr>
        <sz val="12"/>
        <rFont val="Times New Roman"/>
        <charset val="204"/>
      </rPr>
      <t>≥8mm</t>
    </r>
    <r>
      <rPr>
        <sz val="12"/>
        <rFont val="宋体"/>
        <charset val="204"/>
      </rPr>
      <t>）制作，分上下</t>
    </r>
    <r>
      <rPr>
        <sz val="12"/>
        <rFont val="Times New Roman"/>
        <charset val="204"/>
      </rPr>
      <t xml:space="preserve"> 2 </t>
    </r>
    <r>
      <rPr>
        <sz val="12"/>
        <rFont val="宋体"/>
        <charset val="204"/>
      </rPr>
      <t>层层板；</t>
    </r>
    <r>
      <rPr>
        <sz val="12"/>
        <rFont val="Times New Roman"/>
        <charset val="204"/>
      </rPr>
      <t xml:space="preserve">
5</t>
    </r>
    <r>
      <rPr>
        <sz val="12"/>
        <rFont val="宋体"/>
        <charset val="204"/>
      </rPr>
      <t>、护栏直径</t>
    </r>
    <r>
      <rPr>
        <sz val="12"/>
        <rFont val="Times New Roman"/>
        <charset val="204"/>
      </rPr>
      <t xml:space="preserve"> 12.7mm304 </t>
    </r>
    <r>
      <rPr>
        <sz val="12"/>
        <rFont val="宋体"/>
        <charset val="204"/>
      </rPr>
      <t>不锈钢管加堵头。</t>
    </r>
    <r>
      <rPr>
        <sz val="12"/>
        <rFont val="Times New Roman"/>
        <charset val="204"/>
      </rPr>
      <t xml:space="preserve">
6</t>
    </r>
    <r>
      <rPr>
        <sz val="12"/>
        <rFont val="宋体"/>
        <charset val="204"/>
      </rPr>
      <t>、立柱电气部分采用防尘防溅万用插座。插座承受电流</t>
    </r>
    <r>
      <rPr>
        <sz val="12"/>
        <rFont val="Times New Roman"/>
        <charset val="204"/>
      </rPr>
      <t>≥10A</t>
    </r>
    <r>
      <rPr>
        <sz val="12"/>
        <rFont val="宋体"/>
        <charset val="204"/>
      </rPr>
      <t>。中央台插座布置</t>
    </r>
    <r>
      <rPr>
        <sz val="12"/>
        <rFont val="Times New Roman"/>
        <charset val="204"/>
      </rPr>
      <t>:</t>
    </r>
    <r>
      <rPr>
        <sz val="12"/>
        <rFont val="宋体"/>
        <charset val="204"/>
      </rPr>
      <t>不低于每</t>
    </r>
    <r>
      <rPr>
        <sz val="12"/>
        <rFont val="Times New Roman"/>
        <charset val="204"/>
      </rPr>
      <t xml:space="preserve"> 1.5 </t>
    </r>
    <r>
      <rPr>
        <sz val="12"/>
        <rFont val="宋体"/>
        <charset val="204"/>
      </rPr>
      <t>米</t>
    </r>
    <r>
      <rPr>
        <sz val="12"/>
        <rFont val="Times New Roman"/>
        <charset val="204"/>
      </rPr>
      <t xml:space="preserve"> 4 </t>
    </r>
    <r>
      <rPr>
        <sz val="12"/>
        <rFont val="宋体"/>
        <charset val="204"/>
      </rPr>
      <t>个</t>
    </r>
    <r>
      <rPr>
        <sz val="12"/>
        <rFont val="Times New Roman"/>
        <charset val="204"/>
      </rPr>
      <t xml:space="preserve"> 10A 5 </t>
    </r>
    <r>
      <rPr>
        <sz val="12"/>
        <rFont val="宋体"/>
        <charset val="204"/>
      </rPr>
      <t>孔插座（额定功率</t>
    </r>
    <r>
      <rPr>
        <sz val="12"/>
        <rFont val="Times New Roman"/>
        <charset val="204"/>
      </rPr>
      <t xml:space="preserve"> 2500w</t>
    </r>
    <r>
      <rPr>
        <sz val="12"/>
        <rFont val="宋体"/>
        <charset val="204"/>
      </rPr>
      <t>）。</t>
    </r>
    <r>
      <rPr>
        <sz val="12"/>
        <rFont val="Times New Roman"/>
        <charset val="204"/>
      </rPr>
      <t xml:space="preserve">
7</t>
    </r>
    <r>
      <rPr>
        <sz val="12"/>
        <rFont val="宋体"/>
        <charset val="204"/>
      </rPr>
      <t>、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</si>
  <si>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r>
      <rPr>
        <sz val="12"/>
        <rFont val="宋体"/>
        <charset val="134"/>
      </rPr>
      <t>全钢中央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台吊柜</t>
    </r>
  </si>
  <si>
    <t>4400*600*600mm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</si>
  <si>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材质：柜体采用</t>
    </r>
    <r>
      <rPr>
        <sz val="12"/>
        <rFont val="Times New Roman"/>
        <charset val="204"/>
      </rPr>
      <t xml:space="preserve"> 0.8mm </t>
    </r>
    <r>
      <rPr>
        <sz val="12"/>
        <rFont val="宋体"/>
        <charset val="204"/>
      </rPr>
      <t>电解钢板，吊柜玻璃采用</t>
    </r>
    <r>
      <rPr>
        <sz val="12"/>
        <rFont val="Times New Roman"/>
        <charset val="204"/>
      </rPr>
      <t xml:space="preserve"> 4mm </t>
    </r>
    <r>
      <rPr>
        <sz val="12"/>
        <rFont val="宋体"/>
        <charset val="204"/>
      </rPr>
      <t>钢化玻璃。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结构：玻璃对开门，内置一块可调节活动层板，；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工艺：柜体两侧及底板一体折弯成型，减少柜体毛刺，焊点，缝隙等现象，使用安全；柜门采用双层扣件式结构；柜门拉手均采用双层一体化折弯成型工艺制作一字型鹅颈拉</t>
    </r>
    <r>
      <rPr>
        <sz val="12"/>
        <rFont val="Times New Roman"/>
        <charset val="204"/>
      </rPr>
      <t xml:space="preserve">
</t>
    </r>
    <r>
      <rPr>
        <sz val="12"/>
        <rFont val="宋体"/>
        <charset val="204"/>
      </rPr>
      <t>手，不允许有螺丝连接及焊接，柜门上带</t>
    </r>
    <r>
      <rPr>
        <sz val="12"/>
        <rFont val="Times New Roman"/>
        <charset val="204"/>
      </rPr>
      <t xml:space="preserve"> 68mm*38mm </t>
    </r>
    <r>
      <rPr>
        <sz val="12"/>
        <rFont val="宋体"/>
        <charset val="204"/>
      </rPr>
      <t>亚克力材质标签框，柜门铰链采用优质缓冲阻尼铰链。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喷涂：表面采用热固性抗菌粉末涂料喷涂，颜色可根据院方要求，设计具有外观新颖、简洁。</t>
    </r>
    <r>
      <rPr>
        <sz val="12"/>
        <rFont val="Times New Roman"/>
        <charset val="204"/>
      </rPr>
      <t xml:space="preserve">
5.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</si>
  <si>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3880*750*850mm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</si>
  <si>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台面：采用</t>
    </r>
    <r>
      <rPr>
        <sz val="12"/>
        <rFont val="Times New Roman"/>
        <charset val="204"/>
      </rPr>
      <t xml:space="preserve"> 20mm </t>
    </r>
    <r>
      <rPr>
        <sz val="12"/>
        <rFont val="宋体"/>
        <charset val="204"/>
      </rPr>
      <t>厚一体成型高温烧制实验室专用陶瓷台面，见截面采用黑色坯体经高温一体烧结而成，台面表面耐高温、耐腐蚀、耐磨、不脱色、不变色、美观大方；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柜体：全部采用</t>
    </r>
    <r>
      <rPr>
        <sz val="12"/>
        <rFont val="Times New Roman"/>
        <charset val="204"/>
      </rPr>
      <t xml:space="preserve"> 0.8mm </t>
    </r>
    <r>
      <rPr>
        <sz val="12"/>
        <rFont val="宋体"/>
        <charset val="204"/>
      </rPr>
      <t>电解钢板，材料本身需具有防锈能力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耐刮耐磨擦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不会锈蚀，美观、环保、易清洁；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柜门：采用双层扣件式结构，无螺丝及焊点外漏；拉手均采用双层一体化折弯成型工艺制作一字型鹅颈拉手，不允许有螺丝连接及焊接，柜体内部带一块可调节层板，柜门铰链采用优质缓冲阻尼铰链；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抽屉：抽屉拉手均采用双层一体化折弯成型工艺制作一字型鹅颈拉手，不允许有螺丝连接及焊接，抽屉滑轨采用阻尼三节滑轨；</t>
    </r>
    <r>
      <rPr>
        <sz val="12"/>
        <rFont val="Times New Roman"/>
        <charset val="204"/>
      </rPr>
      <t xml:space="preserve">                                     
5.</t>
    </r>
    <r>
      <rPr>
        <sz val="12"/>
        <rFont val="宋体"/>
        <charset val="204"/>
      </rPr>
      <t>喷涂：采用热固性抗菌粉末涂料喷涂，颜色可根据需方要求，设计具有外观新颖、简洁。</t>
    </r>
    <r>
      <rPr>
        <sz val="12"/>
        <rFont val="Times New Roman"/>
        <charset val="204"/>
      </rPr>
      <t xml:space="preserve">
6.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7.</t>
    </r>
    <r>
      <rPr>
        <sz val="12"/>
        <rFont val="宋体"/>
        <charset val="204"/>
      </rPr>
      <t>颜色：面材至少提供</t>
    </r>
    <r>
      <rPr>
        <sz val="12"/>
        <rFont val="Times New Roman"/>
        <charset val="204"/>
      </rPr>
      <t>2</t>
    </r>
    <r>
      <rPr>
        <sz val="12"/>
        <rFont val="宋体"/>
        <charset val="204"/>
      </rPr>
      <t>种及以上颜色作为参考。</t>
    </r>
  </si>
  <si>
    <t>全钢通风柜 VAV</t>
  </si>
  <si>
    <r>
      <rPr>
        <sz val="12"/>
        <rFont val="Times New Roman"/>
        <charset val="204"/>
      </rPr>
      <t xml:space="preserve">1. </t>
    </r>
    <r>
      <rPr>
        <sz val="12"/>
        <rFont val="宋体"/>
        <charset val="204"/>
      </rPr>
      <t>规格尺寸：</t>
    </r>
    <r>
      <rPr>
        <sz val="12"/>
        <rFont val="Times New Roman"/>
        <charset val="204"/>
      </rPr>
      <t>1800 × 850 × 2350 mm</t>
    </r>
    <r>
      <rPr>
        <sz val="12"/>
        <rFont val="宋体"/>
        <charset val="204"/>
      </rPr>
      <t>；全钢结构，上下柜体模块化设计，噪音：</t>
    </r>
    <r>
      <rPr>
        <sz val="12"/>
        <rFont val="Times New Roman"/>
        <charset val="204"/>
      </rPr>
      <t>≤ 55dB(A)</t>
    </r>
    <r>
      <rPr>
        <sz val="12"/>
        <rFont val="宋体"/>
        <charset val="204"/>
      </rPr>
      <t>。</t>
    </r>
    <r>
      <rPr>
        <sz val="12"/>
        <rFont val="Times New Roman"/>
        <charset val="204"/>
      </rPr>
      <t xml:space="preserve">
2. </t>
    </r>
    <r>
      <rPr>
        <sz val="12"/>
        <rFont val="宋体"/>
        <charset val="204"/>
      </rPr>
      <t>通风方式：通风柜支管配置快速响应型</t>
    </r>
    <r>
      <rPr>
        <sz val="12"/>
        <rFont val="Times New Roman"/>
        <charset val="204"/>
      </rPr>
      <t xml:space="preserve"> VAV </t>
    </r>
    <r>
      <rPr>
        <sz val="12"/>
        <rFont val="宋体"/>
        <charset val="204"/>
      </rPr>
      <t>阀，根据通风柜视窗开启高度自动调节排风量。</t>
    </r>
    <r>
      <rPr>
        <sz val="12"/>
        <rFont val="Times New Roman"/>
        <charset val="204"/>
      </rPr>
      <t xml:space="preserve">
3. </t>
    </r>
    <r>
      <rPr>
        <sz val="12"/>
        <rFont val="宋体"/>
        <charset val="204"/>
      </rPr>
      <t>面风速控制：在通风柜工作开口高度</t>
    </r>
    <r>
      <rPr>
        <sz val="12"/>
        <rFont val="Times New Roman"/>
        <charset val="204"/>
      </rPr>
      <t xml:space="preserve"> 0–500 mm </t>
    </r>
    <r>
      <rPr>
        <sz val="12"/>
        <rFont val="宋体"/>
        <charset val="204"/>
      </rPr>
      <t>范围内，通风柜平均面风速应恒定控制为</t>
    </r>
    <r>
      <rPr>
        <sz val="12"/>
        <rFont val="Times New Roman"/>
        <charset val="204"/>
      </rPr>
      <t xml:space="preserve"> 0.5 m/s</t>
    </r>
    <r>
      <rPr>
        <sz val="12"/>
        <rFont val="宋体"/>
        <charset val="204"/>
      </rPr>
      <t>（允许偏差</t>
    </r>
    <r>
      <rPr>
        <sz val="12"/>
        <rFont val="Times New Roman"/>
        <charset val="204"/>
      </rPr>
      <t xml:space="preserve"> ±10%</t>
    </r>
    <r>
      <rPr>
        <sz val="12"/>
        <rFont val="宋体"/>
        <charset val="204"/>
      </rPr>
      <t>）。</t>
    </r>
    <r>
      <rPr>
        <sz val="12"/>
        <rFont val="Times New Roman"/>
        <charset val="204"/>
      </rPr>
      <t xml:space="preserve">
4. </t>
    </r>
    <r>
      <rPr>
        <sz val="12"/>
        <rFont val="宋体"/>
        <charset val="204"/>
      </rPr>
      <t>动态响应性能：视窗开启高度发生变化后，系统应在</t>
    </r>
    <r>
      <rPr>
        <sz val="12"/>
        <rFont val="Times New Roman"/>
        <charset val="204"/>
      </rPr>
      <t xml:space="preserve"> ≤3 </t>
    </r>
    <r>
      <rPr>
        <sz val="12"/>
        <rFont val="宋体"/>
        <charset val="204"/>
      </rPr>
      <t>秒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内完成风量调节并恢复设定面风速。</t>
    </r>
    <r>
      <rPr>
        <sz val="12"/>
        <rFont val="Times New Roman"/>
        <charset val="204"/>
      </rPr>
      <t xml:space="preserve">
5. </t>
    </r>
    <r>
      <rPr>
        <sz val="12"/>
        <rFont val="宋体"/>
        <charset val="204"/>
      </rPr>
      <t>风量控制精度：在风管静压波动</t>
    </r>
    <r>
      <rPr>
        <sz val="12"/>
        <rFont val="Times New Roman"/>
        <charset val="204"/>
      </rPr>
      <t xml:space="preserve"> 50–1000 Pa </t>
    </r>
    <r>
      <rPr>
        <sz val="12"/>
        <rFont val="宋体"/>
        <charset val="204"/>
      </rPr>
      <t>范围内，排风量控制误差</t>
    </r>
    <r>
      <rPr>
        <sz val="12"/>
        <rFont val="Times New Roman"/>
        <charset val="204"/>
      </rPr>
      <t xml:space="preserve"> ≤±3%</t>
    </r>
    <r>
      <rPr>
        <sz val="12"/>
        <rFont val="宋体"/>
        <charset val="204"/>
      </rPr>
      <t>。</t>
    </r>
    <r>
      <rPr>
        <sz val="12"/>
        <rFont val="Times New Roman"/>
        <charset val="204"/>
      </rPr>
      <t xml:space="preserve">
6. </t>
    </r>
    <r>
      <rPr>
        <sz val="12"/>
        <rFont val="宋体"/>
        <charset val="204"/>
      </rPr>
      <t>视窗系统：电动垂直升降视窗，</t>
    </r>
    <r>
      <rPr>
        <sz val="12"/>
        <rFont val="Times New Roman"/>
        <charset val="204"/>
      </rPr>
      <t xml:space="preserve">5 mm </t>
    </r>
    <r>
      <rPr>
        <sz val="12"/>
        <rFont val="宋体"/>
        <charset val="204"/>
      </rPr>
      <t>厚钢化安全玻璃，最大开启高度</t>
    </r>
    <r>
      <rPr>
        <sz val="12"/>
        <rFont val="Times New Roman"/>
        <charset val="204"/>
      </rPr>
      <t xml:space="preserve"> ≥760 mm</t>
    </r>
    <r>
      <rPr>
        <sz val="12"/>
        <rFont val="宋体"/>
        <charset val="204"/>
      </rPr>
      <t>，具防坠落装置、防夹保护及断电安全保护功能。</t>
    </r>
    <r>
      <rPr>
        <sz val="12"/>
        <rFont val="Times New Roman"/>
        <charset val="204"/>
      </rPr>
      <t xml:space="preserve">
7. </t>
    </r>
    <r>
      <rPr>
        <sz val="12"/>
        <rFont val="宋体"/>
        <charset val="204"/>
      </rPr>
      <t>视窗检测：配置连续信号输出的视窗位移传感器，实现视窗开度与排风量一一对应控制，响应时间</t>
    </r>
    <r>
      <rPr>
        <sz val="12"/>
        <rFont val="Times New Roman"/>
        <charset val="204"/>
      </rPr>
      <t xml:space="preserve"> &lt;1ms</t>
    </r>
    <r>
      <rPr>
        <sz val="12"/>
        <rFont val="宋体"/>
        <charset val="204"/>
      </rPr>
      <t>；最大拉线速度</t>
    </r>
    <r>
      <rPr>
        <sz val="12"/>
        <rFont val="Times New Roman"/>
        <charset val="204"/>
      </rPr>
      <t xml:space="preserve"> 600mm/s</t>
    </r>
    <r>
      <rPr>
        <sz val="12"/>
        <rFont val="宋体"/>
        <charset val="204"/>
      </rPr>
      <t>。</t>
    </r>
    <r>
      <rPr>
        <sz val="12"/>
        <rFont val="Times New Roman"/>
        <charset val="204"/>
      </rPr>
      <t xml:space="preserve">
8. </t>
    </r>
    <r>
      <rPr>
        <sz val="12"/>
        <rFont val="宋体"/>
        <charset val="204"/>
      </rPr>
      <t>人员在位检测：配置人员在位</t>
    </r>
    <r>
      <rPr>
        <sz val="12"/>
        <rFont val="Times New Roman"/>
        <charset val="204"/>
      </rPr>
      <t xml:space="preserve">≥200 </t>
    </r>
    <r>
      <rPr>
        <sz val="12"/>
        <rFont val="宋体"/>
        <charset val="204"/>
      </rPr>
      <t>万像素</t>
    </r>
    <r>
      <rPr>
        <sz val="12"/>
        <rFont val="Times New Roman"/>
        <charset val="204"/>
      </rPr>
      <t xml:space="preserve"> CMOS </t>
    </r>
    <r>
      <rPr>
        <sz val="12"/>
        <rFont val="宋体"/>
        <charset val="204"/>
      </rPr>
      <t>传感器，人员离岗后（时间可设）自动关闭视窗至安全高度并进入节能运行状态。</t>
    </r>
    <r>
      <rPr>
        <sz val="12"/>
        <rFont val="Times New Roman"/>
        <charset val="204"/>
      </rPr>
      <t xml:space="preserve">
9. </t>
    </r>
    <r>
      <rPr>
        <sz val="12"/>
        <rFont val="宋体"/>
        <charset val="204"/>
      </rPr>
      <t>控制系统：液晶控制面板，实时显示面风速（或排风量）、视窗高度、运行状态及报</t>
    </r>
    <r>
      <rPr>
        <sz val="12"/>
        <rFont val="Times New Roman"/>
        <charset val="204"/>
      </rPr>
      <t xml:space="preserve">
</t>
    </r>
    <r>
      <rPr>
        <sz val="12"/>
        <rFont val="宋体"/>
        <charset val="204"/>
      </rPr>
      <t>警信息；报警阈值、节能参数可现场设定。</t>
    </r>
    <r>
      <rPr>
        <sz val="12"/>
        <rFont val="Times New Roman"/>
        <charset val="204"/>
      </rPr>
      <t xml:space="preserve">
10. </t>
    </r>
    <r>
      <rPr>
        <sz val="12"/>
        <rFont val="宋体"/>
        <charset val="204"/>
      </rPr>
      <t>运行模式：具正常模式（面风速</t>
    </r>
    <r>
      <rPr>
        <sz val="12"/>
        <rFont val="Times New Roman"/>
        <charset val="204"/>
      </rPr>
      <t xml:space="preserve"> 0.5 m/s</t>
    </r>
    <r>
      <rPr>
        <sz val="12"/>
        <rFont val="宋体"/>
        <charset val="204"/>
      </rPr>
      <t>）、节能模式（视窗关闭并降低风量）及紧急排风模式（一键触发最大排风量）。</t>
    </r>
    <r>
      <rPr>
        <sz val="12"/>
        <rFont val="Times New Roman"/>
        <charset val="204"/>
      </rPr>
      <t xml:space="preserve">
11. </t>
    </r>
    <r>
      <rPr>
        <sz val="12"/>
        <rFont val="宋体"/>
        <charset val="204"/>
      </rPr>
      <t>通讯功能：支持</t>
    </r>
    <r>
      <rPr>
        <sz val="12"/>
        <rFont val="Times New Roman"/>
        <charset val="204"/>
      </rPr>
      <t xml:space="preserve"> Modbus RS485 </t>
    </r>
    <r>
      <rPr>
        <sz val="12"/>
        <rFont val="宋体"/>
        <charset val="204"/>
      </rPr>
      <t>通讯协议，可接入楼宇自控系统（</t>
    </r>
    <r>
      <rPr>
        <sz val="12"/>
        <rFont val="Times New Roman"/>
        <charset val="204"/>
      </rPr>
      <t>BAS</t>
    </r>
    <r>
      <rPr>
        <sz val="12"/>
        <rFont val="宋体"/>
        <charset val="204"/>
      </rPr>
      <t>）。</t>
    </r>
    <r>
      <rPr>
        <sz val="12"/>
        <rFont val="Times New Roman"/>
        <charset val="204"/>
      </rPr>
      <t xml:space="preserve">
12. </t>
    </r>
    <r>
      <rPr>
        <sz val="12"/>
        <rFont val="宋体"/>
        <charset val="204"/>
      </rPr>
      <t>柜体材质：上、下柜体采用</t>
    </r>
    <r>
      <rPr>
        <sz val="12"/>
        <rFont val="Times New Roman"/>
        <charset val="204"/>
      </rPr>
      <t xml:space="preserve"> ≥1.2 mm </t>
    </r>
    <r>
      <rPr>
        <sz val="12"/>
        <rFont val="宋体"/>
        <charset val="204"/>
      </rPr>
      <t>冷轧钢板，经环氧树脂静电喷涂处理，耐酸碱、耐腐蚀。经酸洗磷化后环氧树脂静电粉末喷涂处理，可以移动拼装，附高低调整脚，并附有排风接口，可以与上部柜体的（实验室）排风系统连接。</t>
    </r>
    <r>
      <rPr>
        <sz val="12"/>
        <rFont val="Times New Roman"/>
        <charset val="204"/>
      </rPr>
      <t xml:space="preserve">
13. </t>
    </r>
    <r>
      <rPr>
        <sz val="12"/>
        <rFont val="宋体"/>
        <charset val="204"/>
      </rPr>
      <t>内衬与导流板：采用实验室专用耐腐蚀内衬材料（陶瓷纤维板或等效性能材料），耐强酸、强碱及有机溶剂。</t>
    </r>
    <r>
      <rPr>
        <sz val="12"/>
        <rFont val="Times New Roman"/>
        <charset val="204"/>
      </rPr>
      <t xml:space="preserve">
14. </t>
    </r>
    <r>
      <rPr>
        <sz val="12"/>
        <rFont val="宋体"/>
        <charset val="204"/>
      </rPr>
      <t>台面：采用</t>
    </r>
    <r>
      <rPr>
        <sz val="12"/>
        <rFont val="Times New Roman"/>
        <charset val="204"/>
      </rPr>
      <t xml:space="preserve"> ≥25 mm </t>
    </r>
    <r>
      <rPr>
        <sz val="12"/>
        <rFont val="宋体"/>
        <charset val="204"/>
      </rPr>
      <t>厚一体成型陶瓷台面，耐高温、耐刮磨、耐强酸强碱及有机溶剂。</t>
    </r>
    <r>
      <rPr>
        <sz val="12"/>
        <rFont val="Times New Roman"/>
        <charset val="204"/>
      </rPr>
      <t xml:space="preserve">
15. </t>
    </r>
    <r>
      <rPr>
        <sz val="12"/>
        <rFont val="宋体"/>
        <charset val="204"/>
      </rPr>
      <t>照明系统：外置</t>
    </r>
    <r>
      <rPr>
        <sz val="12"/>
        <rFont val="Times New Roman"/>
        <charset val="204"/>
      </rPr>
      <t xml:space="preserve"> LED </t>
    </r>
    <r>
      <rPr>
        <sz val="12"/>
        <rFont val="宋体"/>
        <charset val="204"/>
      </rPr>
      <t>防腐照明灯，通风柜内平均照度</t>
    </r>
    <r>
      <rPr>
        <sz val="12"/>
        <rFont val="Times New Roman"/>
        <charset val="204"/>
      </rPr>
      <t xml:space="preserve"> ≥1400 Lux</t>
    </r>
    <r>
      <rPr>
        <sz val="12"/>
        <rFont val="宋体"/>
        <charset val="204"/>
      </rPr>
      <t>。</t>
    </r>
    <r>
      <rPr>
        <sz val="12"/>
        <rFont val="Times New Roman"/>
        <charset val="204"/>
      </rPr>
      <t xml:space="preserve">
16. </t>
    </r>
    <r>
      <rPr>
        <sz val="12"/>
        <rFont val="宋体"/>
        <charset val="204"/>
      </rPr>
      <t>电气配置：柜体正面外侧配置</t>
    </r>
    <r>
      <rPr>
        <sz val="12"/>
        <rFont val="Times New Roman"/>
        <charset val="204"/>
      </rPr>
      <t xml:space="preserve"> ≥4 </t>
    </r>
    <r>
      <rPr>
        <sz val="12"/>
        <rFont val="宋体"/>
        <charset val="204"/>
      </rPr>
      <t>个</t>
    </r>
    <r>
      <rPr>
        <sz val="12"/>
        <rFont val="Times New Roman"/>
        <charset val="204"/>
      </rPr>
      <t xml:space="preserve"> 220 V </t>
    </r>
    <r>
      <rPr>
        <sz val="12"/>
        <rFont val="宋体"/>
        <charset val="204"/>
      </rPr>
      <t>单相防护插座，防护等级</t>
    </r>
    <r>
      <rPr>
        <sz val="12"/>
        <rFont val="Times New Roman"/>
        <charset val="204"/>
      </rPr>
      <t xml:space="preserve"> ≥IP44</t>
    </r>
    <r>
      <rPr>
        <sz val="12"/>
        <rFont val="宋体"/>
        <charset val="204"/>
      </rPr>
      <t>。</t>
    </r>
    <r>
      <rPr>
        <sz val="12"/>
        <rFont val="Times New Roman"/>
        <charset val="204"/>
      </rPr>
      <t xml:space="preserve">
17. </t>
    </r>
    <r>
      <rPr>
        <sz val="12"/>
        <rFont val="宋体"/>
        <charset val="204"/>
      </rPr>
      <t>适用环境：适用于</t>
    </r>
    <r>
      <rPr>
        <sz val="12"/>
        <rFont val="Times New Roman"/>
        <charset val="204"/>
      </rPr>
      <t xml:space="preserve"> GMP</t>
    </r>
    <r>
      <rPr>
        <sz val="12"/>
        <rFont val="宋体"/>
        <charset val="204"/>
      </rPr>
      <t>、</t>
    </r>
    <r>
      <rPr>
        <sz val="12"/>
        <rFont val="Times New Roman"/>
        <charset val="204"/>
      </rPr>
      <t>CMA</t>
    </r>
    <r>
      <rPr>
        <sz val="12"/>
        <rFont val="宋体"/>
        <charset val="204"/>
      </rPr>
      <t>、</t>
    </r>
    <r>
      <rPr>
        <sz val="12"/>
        <rFont val="Times New Roman"/>
        <charset val="204"/>
      </rPr>
      <t xml:space="preserve">CNAS </t>
    </r>
    <r>
      <rPr>
        <sz val="12"/>
        <rFont val="宋体"/>
        <charset val="204"/>
      </rPr>
      <t>实验室及高等级科研实验环境。</t>
    </r>
    <r>
      <rPr>
        <sz val="12"/>
        <rFont val="Times New Roman"/>
        <charset val="204"/>
      </rPr>
      <t xml:space="preserve">
18.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</si>
  <si>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、万向罩主体采用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高强度</t>
    </r>
    <r>
      <rPr>
        <sz val="12"/>
        <rFont val="Times New Roman"/>
        <charset val="204"/>
      </rPr>
      <t xml:space="preserve"> PP </t>
    </r>
    <r>
      <rPr>
        <sz val="12"/>
        <rFont val="宋体"/>
        <charset val="204"/>
      </rPr>
      <t>或</t>
    </r>
    <r>
      <rPr>
        <sz val="12"/>
        <rFont val="Times New Roman"/>
        <charset val="204"/>
      </rPr>
      <t xml:space="preserve"> ABS </t>
    </r>
    <r>
      <rPr>
        <sz val="12"/>
        <rFont val="宋体"/>
        <charset val="204"/>
      </rPr>
      <t>材质，耐腐蚀、耐酸碱、易清洁；关节连接处需具备密封设计，可实现</t>
    </r>
    <r>
      <rPr>
        <sz val="12"/>
        <rFont val="Times New Roman"/>
        <charset val="204"/>
      </rPr>
      <t xml:space="preserve"> 360° </t>
    </r>
    <r>
      <rPr>
        <sz val="12"/>
        <rFont val="宋体"/>
        <charset val="204"/>
      </rPr>
      <t>全方位调节，吊装定位稳固不下坠。</t>
    </r>
    <r>
      <rPr>
        <sz val="12"/>
        <rFont val="Times New Roman"/>
        <charset val="204"/>
      </rPr>
      <t xml:space="preserve">                  
2</t>
    </r>
    <r>
      <rPr>
        <sz val="12"/>
        <rFont val="宋体"/>
        <charset val="204"/>
      </rPr>
      <t>、罩口直径</t>
    </r>
    <r>
      <rPr>
        <sz val="12"/>
        <rFont val="Times New Roman"/>
        <charset val="204"/>
      </rPr>
      <t xml:space="preserve"> Ø350-400 mm</t>
    </r>
    <r>
      <rPr>
        <sz val="12"/>
        <rFont val="宋体"/>
        <charset val="204"/>
      </rPr>
      <t>，风量稳定、阻力低；管道与关节需具备耐负压能力，确保排气畅通无泄漏，满足实验室局部排风安全要求。</t>
    </r>
    <r>
      <rPr>
        <sz val="12"/>
        <rFont val="Times New Roman"/>
        <charset val="204"/>
      </rPr>
      <t xml:space="preserve">                                   
3</t>
    </r>
    <r>
      <rPr>
        <sz val="12"/>
        <rFont val="宋体"/>
        <charset val="204"/>
      </rPr>
      <t>、万向罩排风支管设置</t>
    </r>
    <r>
      <rPr>
        <sz val="12"/>
        <rFont val="Times New Roman"/>
        <charset val="204"/>
      </rPr>
      <t xml:space="preserve"> CAV </t>
    </r>
    <r>
      <rPr>
        <sz val="12"/>
        <rFont val="宋体"/>
        <charset val="204"/>
      </rPr>
      <t>阀，保障排风风速。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、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</si>
  <si>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4F-448</t>
  </si>
  <si>
    <t>4800*1500*850mm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</si>
  <si>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台面：采用</t>
    </r>
    <r>
      <rPr>
        <sz val="12"/>
        <rFont val="Times New Roman"/>
        <charset val="204"/>
      </rPr>
      <t xml:space="preserve"> 20mm </t>
    </r>
    <r>
      <rPr>
        <sz val="12"/>
        <rFont val="宋体"/>
        <charset val="204"/>
      </rPr>
      <t>厚一体成型高温烧制实验室专用陶瓷台面，见截面采用黑色坯体经高温一体烧结而成，台面表面耐高温、耐腐蚀、耐磨、不脱色、不变色、美观大方；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柜体：全部采用</t>
    </r>
    <r>
      <rPr>
        <sz val="12"/>
        <rFont val="Times New Roman"/>
        <charset val="204"/>
      </rPr>
      <t xml:space="preserve"> 0.8mm </t>
    </r>
    <r>
      <rPr>
        <sz val="12"/>
        <rFont val="宋体"/>
        <charset val="204"/>
      </rPr>
      <t>电解钢板，材料本身需具有防锈能力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耐刮耐磨擦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不会锈蚀，美观、环保、易清洁；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柜门：采用双层扣件式结构，无螺丝及焊点外漏；拉手均采用双层一体化折弯成型工艺制作一字型鹅颈拉手，不允许有螺丝连接及焊接，柜体内部带一块可调节层板，柜门铰链采用优质缓冲阻尼铰链；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抽屉：抽屉拉手均采用双层一体化折弯成型工艺制作一字型鹅颈拉手，不允许有螺丝连接及焊接，抽屉滑轨采用阻尼三节滑轨；</t>
    </r>
    <r>
      <rPr>
        <sz val="12"/>
        <rFont val="Times New Roman"/>
        <charset val="204"/>
      </rPr>
      <t xml:space="preserve">
5.</t>
    </r>
    <r>
      <rPr>
        <sz val="12"/>
        <rFont val="宋体"/>
        <charset val="204"/>
      </rPr>
      <t>喷涂：采用热固性抗菌粉末涂料喷涂，颜色可根据需方要求，设计具有外观新颖、简洁。</t>
    </r>
    <r>
      <rPr>
        <sz val="12"/>
        <rFont val="Times New Roman"/>
        <charset val="204"/>
      </rPr>
      <t>-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</si>
  <si>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4800*400*750mm</t>
  </si>
  <si>
    <t>4800*600*600mm</t>
  </si>
  <si>
    <t>4500*750*850mm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</si>
  <si>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台面：采用</t>
    </r>
    <r>
      <rPr>
        <sz val="12"/>
        <rFont val="Times New Roman"/>
        <charset val="204"/>
      </rPr>
      <t xml:space="preserve"> 20mm </t>
    </r>
    <r>
      <rPr>
        <sz val="12"/>
        <rFont val="宋体"/>
        <charset val="204"/>
      </rPr>
      <t>厚一体成型高温烧制实验室专用陶瓷台面，见截面采用黑色坯体经高温一体烧结而成，台面表面耐高温、耐腐蚀、耐磨、不脱色、不变色、美观大方；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柜体：全部采用</t>
    </r>
    <r>
      <rPr>
        <sz val="12"/>
        <rFont val="Times New Roman"/>
        <charset val="204"/>
      </rPr>
      <t xml:space="preserve"> 0.8mm </t>
    </r>
    <r>
      <rPr>
        <sz val="12"/>
        <rFont val="宋体"/>
        <charset val="204"/>
      </rPr>
      <t>电解钢板，材料本身需具有防锈能力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耐刮耐磨擦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不会锈蚀，美观、环保、易清洁；</t>
    </r>
    <r>
      <rPr>
        <sz val="12"/>
        <rFont val="Times New Roman"/>
        <charset val="204"/>
      </rPr>
      <t xml:space="preserve">
3.</t>
    </r>
    <r>
      <rPr>
        <sz val="12"/>
        <rFont val="宋体"/>
        <charset val="204"/>
      </rPr>
      <t>柜门：采用双层扣件式结构，无螺丝及焊点外漏；拉手均采用双层一体化折弯成型工艺制作一字型鹅颈拉手，不允许有螺丝连接及焊接，柜体内部带一块可调节层板，柜门铰链采用优质缓冲阻尼铰链；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抽屉：抽屉拉手均采用双层一体化折弯成型工艺制作一字型鹅颈拉手，不允许有螺丝连接及焊接，抽屉滑轨采用阻尼三节滑轨；</t>
    </r>
    <r>
      <rPr>
        <sz val="12"/>
        <rFont val="Times New Roman"/>
        <charset val="204"/>
      </rPr>
      <t xml:space="preserve">
5.</t>
    </r>
    <r>
      <rPr>
        <sz val="12"/>
        <rFont val="宋体"/>
        <charset val="204"/>
      </rPr>
      <t>喷涂：采用热固性抗菌粉末涂料喷涂，颜色可根据需方要求，设计具有外观新颖、简洁。</t>
    </r>
    <r>
      <rPr>
        <sz val="12"/>
        <rFont val="Times New Roman"/>
        <charset val="204"/>
      </rPr>
      <t>-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6.</t>
    </r>
    <r>
      <rPr>
        <sz val="12"/>
        <rFont val="宋体"/>
        <charset val="204"/>
      </rPr>
      <t>颜色：面材至少提供</t>
    </r>
    <r>
      <rPr>
        <sz val="12"/>
        <rFont val="Times New Roman"/>
        <charset val="204"/>
      </rPr>
      <t>2</t>
    </r>
    <r>
      <rPr>
        <sz val="12"/>
        <rFont val="宋体"/>
        <charset val="204"/>
      </rPr>
      <t>种及以上颜色作为参考。</t>
    </r>
  </si>
  <si>
    <r>
      <rPr>
        <sz val="12"/>
        <rFont val="宋体"/>
        <charset val="134"/>
      </rPr>
      <t>全钢通风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柜</t>
    </r>
  </si>
  <si>
    <t>Ø350-400 mm</t>
  </si>
  <si>
    <r>
      <rPr>
        <sz val="12"/>
        <rFont val="宋体"/>
        <charset val="134"/>
      </rPr>
      <t>步入式通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风橱</t>
    </r>
  </si>
  <si>
    <t>1800*1200*2350mm</t>
  </si>
  <si>
    <r>
      <rPr>
        <sz val="12"/>
        <rFont val="Times New Roman"/>
        <charset val="204"/>
      </rPr>
      <t xml:space="preserve">1. </t>
    </r>
    <r>
      <rPr>
        <sz val="12"/>
        <rFont val="宋体"/>
        <charset val="204"/>
      </rPr>
      <t>规格尺寸：</t>
    </r>
    <r>
      <rPr>
        <sz val="12"/>
        <rFont val="Times New Roman"/>
        <charset val="204"/>
      </rPr>
      <t>1800 × 1200 × 2350 mm</t>
    </r>
    <r>
      <rPr>
        <sz val="12"/>
        <rFont val="宋体"/>
        <charset val="204"/>
      </rPr>
      <t>；步入式结构，全钢柜体，上下柜体模块化设计，满足人员进入式操作需求。</t>
    </r>
    <r>
      <rPr>
        <sz val="12"/>
        <rFont val="Times New Roman"/>
        <charset val="204"/>
      </rPr>
      <t xml:space="preserve">
2. </t>
    </r>
    <r>
      <rPr>
        <sz val="12"/>
        <rFont val="宋体"/>
        <charset val="204"/>
      </rPr>
      <t>通风方式：通风橱支管配置快速响应型压力无关变风量（</t>
    </r>
    <r>
      <rPr>
        <sz val="12"/>
        <rFont val="Times New Roman"/>
        <charset val="204"/>
      </rPr>
      <t>VAV</t>
    </r>
    <r>
      <rPr>
        <sz val="12"/>
        <rFont val="宋体"/>
        <charset val="204"/>
      </rPr>
      <t>）阀，根据通风橱前部开启高度及操作状态自动调节排风量。</t>
    </r>
    <r>
      <rPr>
        <sz val="12"/>
        <rFont val="Times New Roman"/>
        <charset val="204"/>
      </rPr>
      <t xml:space="preserve">
3. </t>
    </r>
    <r>
      <rPr>
        <sz val="12"/>
        <rFont val="宋体"/>
        <charset val="204"/>
      </rPr>
      <t>面风速控制：在通风橱有效操作开口高度范围内，通风橱平均面风速应恒定控制为</t>
    </r>
    <r>
      <rPr>
        <sz val="12"/>
        <rFont val="Times New Roman"/>
        <charset val="204"/>
      </rPr>
      <t>0.5 m/s</t>
    </r>
    <r>
      <rPr>
        <sz val="12"/>
        <rFont val="宋体"/>
        <charset val="204"/>
      </rPr>
      <t>（允许偏差</t>
    </r>
    <r>
      <rPr>
        <sz val="12"/>
        <rFont val="Times New Roman"/>
        <charset val="204"/>
      </rPr>
      <t xml:space="preserve"> ±10%</t>
    </r>
    <r>
      <rPr>
        <sz val="12"/>
        <rFont val="宋体"/>
        <charset val="204"/>
      </rPr>
      <t>），确保人员进入操作时的安全防护。</t>
    </r>
    <r>
      <rPr>
        <sz val="12"/>
        <rFont val="Times New Roman"/>
        <charset val="204"/>
      </rPr>
      <t xml:space="preserve">
4. </t>
    </r>
    <r>
      <rPr>
        <sz val="12"/>
        <rFont val="宋体"/>
        <charset val="204"/>
      </rPr>
      <t>动态响应性能：操作开口高度或开启状态发生变化后，</t>
    </r>
    <r>
      <rPr>
        <sz val="12"/>
        <rFont val="Times New Roman"/>
        <charset val="204"/>
      </rPr>
      <t xml:space="preserve">VAV </t>
    </r>
    <r>
      <rPr>
        <sz val="12"/>
        <rFont val="宋体"/>
        <charset val="204"/>
      </rPr>
      <t>系统应在</t>
    </r>
    <r>
      <rPr>
        <sz val="12"/>
        <rFont val="Times New Roman"/>
        <charset val="204"/>
      </rPr>
      <t xml:space="preserve"> ≤3 </t>
    </r>
    <r>
      <rPr>
        <sz val="12"/>
        <rFont val="宋体"/>
        <charset val="204"/>
      </rPr>
      <t>秒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内完成风量调节并恢复设定面风速。</t>
    </r>
    <r>
      <rPr>
        <sz val="12"/>
        <rFont val="Times New Roman"/>
        <charset val="204"/>
      </rPr>
      <t xml:space="preserve">
5. </t>
    </r>
    <r>
      <rPr>
        <sz val="12"/>
        <rFont val="宋体"/>
        <charset val="204"/>
      </rPr>
      <t>风量控制精度：在风管静压波动</t>
    </r>
    <r>
      <rPr>
        <sz val="12"/>
        <rFont val="Times New Roman"/>
        <charset val="204"/>
      </rPr>
      <t xml:space="preserve"> 50–1000 Pa </t>
    </r>
    <r>
      <rPr>
        <sz val="12"/>
        <rFont val="宋体"/>
        <charset val="204"/>
      </rPr>
      <t>范围内，排风量控制误差</t>
    </r>
    <r>
      <rPr>
        <sz val="12"/>
        <rFont val="Times New Roman"/>
        <charset val="204"/>
      </rPr>
      <t xml:space="preserve"> ≤±3%</t>
    </r>
    <r>
      <rPr>
        <sz val="12"/>
        <rFont val="宋体"/>
        <charset val="204"/>
      </rPr>
      <t>，确保系统运行稳定。</t>
    </r>
    <r>
      <rPr>
        <sz val="12"/>
        <rFont val="Times New Roman"/>
        <charset val="204"/>
      </rPr>
      <t xml:space="preserve">
6. </t>
    </r>
    <r>
      <rPr>
        <sz val="12"/>
        <rFont val="宋体"/>
        <charset val="204"/>
      </rPr>
      <t>操作开口形式：前部设置可调节开启结构（电动或联动式），满足人员进出及设备搬运需求，并与排风系统联动控制。</t>
    </r>
    <r>
      <rPr>
        <sz val="12"/>
        <rFont val="Times New Roman"/>
        <charset val="204"/>
      </rPr>
      <t xml:space="preserve">
7. </t>
    </r>
    <r>
      <rPr>
        <sz val="12"/>
        <rFont val="宋体"/>
        <charset val="204"/>
      </rPr>
      <t>安全防护与监测：配置操作状态检测装置，与排风系统联动；当开启状态异常或风速不足时，系统应具备声光报警提示功能。</t>
    </r>
    <r>
      <rPr>
        <sz val="12"/>
        <rFont val="Times New Roman"/>
        <charset val="204"/>
      </rPr>
      <t xml:space="preserve">
8. </t>
    </r>
    <r>
      <rPr>
        <sz val="12"/>
        <rFont val="宋体"/>
        <charset val="204"/>
      </rPr>
      <t>控制系统：液晶控制面板，实时显示面风速（或排风量）、运行状态及报警信息；报警阈值及运行参数可现场设定。</t>
    </r>
    <r>
      <rPr>
        <sz val="12"/>
        <rFont val="Times New Roman"/>
        <charset val="204"/>
      </rPr>
      <t xml:space="preserve">
9. </t>
    </r>
    <r>
      <rPr>
        <sz val="12"/>
        <rFont val="宋体"/>
        <charset val="204"/>
      </rPr>
      <t>运行模式：具正常运行模式（面风速</t>
    </r>
    <r>
      <rPr>
        <sz val="12"/>
        <rFont val="Times New Roman"/>
        <charset val="204"/>
      </rPr>
      <t xml:space="preserve"> 0.5 m/s</t>
    </r>
    <r>
      <rPr>
        <sz val="12"/>
        <rFont val="宋体"/>
        <charset val="204"/>
      </rPr>
      <t>）、节能待机模式及紧急排风模式（一键触发最大排风量）。</t>
    </r>
    <r>
      <rPr>
        <sz val="12"/>
        <rFont val="Times New Roman"/>
        <charset val="204"/>
      </rPr>
      <t xml:space="preserve">
10. </t>
    </r>
    <r>
      <rPr>
        <sz val="12"/>
        <rFont val="宋体"/>
        <charset val="204"/>
      </rPr>
      <t>通讯功能：支持</t>
    </r>
    <r>
      <rPr>
        <sz val="12"/>
        <rFont val="Times New Roman"/>
        <charset val="204"/>
      </rPr>
      <t xml:space="preserve"> Modbus RS485 </t>
    </r>
    <r>
      <rPr>
        <sz val="12"/>
        <rFont val="宋体"/>
        <charset val="204"/>
      </rPr>
      <t>通讯协议，可接入楼宇自控系统（</t>
    </r>
    <r>
      <rPr>
        <sz val="12"/>
        <rFont val="Times New Roman"/>
        <charset val="204"/>
      </rPr>
      <t>BAS</t>
    </r>
    <r>
      <rPr>
        <sz val="12"/>
        <rFont val="宋体"/>
        <charset val="204"/>
      </rPr>
      <t>）实现集中监控。</t>
    </r>
    <r>
      <rPr>
        <sz val="12"/>
        <rFont val="Times New Roman"/>
        <charset val="204"/>
      </rPr>
      <t xml:space="preserve">
11. </t>
    </r>
    <r>
      <rPr>
        <sz val="12"/>
        <rFont val="宋体"/>
        <charset val="204"/>
      </rPr>
      <t>柜体材质：上、下柜体采用</t>
    </r>
    <r>
      <rPr>
        <sz val="12"/>
        <rFont val="Times New Roman"/>
        <charset val="204"/>
      </rPr>
      <t xml:space="preserve"> ≥1.2 mm </t>
    </r>
    <r>
      <rPr>
        <sz val="12"/>
        <rFont val="宋体"/>
        <charset val="204"/>
      </rPr>
      <t>冷轧钢板焊接成型，经酸洗磷化后环氧树脂静电粉末喷涂处理，耐酸碱、耐腐蚀；柜体带高度可调地脚，并预留排风接口，可与实验室排风系统可靠连接。</t>
    </r>
    <r>
      <rPr>
        <sz val="12"/>
        <rFont val="Times New Roman"/>
        <charset val="204"/>
      </rPr>
      <t xml:space="preserve">
12. 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</si>
  <si>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4F-449</t>
  </si>
  <si>
    <t>全钢中央台</t>
  </si>
  <si>
    <t>3750*1500*850mm</t>
  </si>
  <si>
    <t>3750*600*600mm</t>
  </si>
  <si>
    <t>2050*750*850mm</t>
  </si>
  <si>
    <t>4F-447</t>
  </si>
  <si>
    <t>4F-455~457
/459~461/4 63~465</t>
  </si>
  <si>
    <t>4F-455~457
/459~461/4
63~465</t>
  </si>
  <si>
    <t>4F-458/462
/466</t>
  </si>
  <si>
    <t>1800*750*850mm</t>
  </si>
  <si>
    <t>4F-450</t>
  </si>
  <si>
    <t>全钢衣柜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</si>
  <si>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、材料：采用厚度</t>
    </r>
    <r>
      <rPr>
        <sz val="12"/>
        <rFont val="Times New Roman"/>
        <charset val="204"/>
      </rPr>
      <t xml:space="preserve">≥0.8mm </t>
    </r>
    <r>
      <rPr>
        <sz val="12"/>
        <rFont val="宋体"/>
        <charset val="204"/>
      </rPr>
      <t>的一级冷轧钢板；耐酸碱腐蚀、光滑、不伤手，外形设计美观大方，采用优质钢板，表面光滑、平整；</t>
    </r>
    <r>
      <rPr>
        <sz val="12"/>
        <rFont val="Times New Roman"/>
        <charset val="204"/>
      </rPr>
      <t xml:space="preserve">                                        2</t>
    </r>
    <r>
      <rPr>
        <sz val="12"/>
        <rFont val="宋体"/>
        <charset val="204"/>
      </rPr>
      <t>、粉末：采用静电喷涂粉末；耐腐蚀，不易生锈，同时具有环保、抑菌、防锈、耐腐蚀、绝缘性高、附着力强、耐摩擦等技术特点；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、五金配件：拉手，通过安全测试标准，各项指标均达国家标准：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、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</si>
  <si>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4F-453</t>
  </si>
  <si>
    <t>4F-452</t>
  </si>
  <si>
    <t>2200*750*850mm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</si>
  <si>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台面：采用</t>
    </r>
    <r>
      <rPr>
        <sz val="12"/>
        <rFont val="Times New Roman"/>
        <charset val="204"/>
      </rPr>
      <t xml:space="preserve"> 20mm </t>
    </r>
    <r>
      <rPr>
        <sz val="12"/>
        <rFont val="宋体"/>
        <charset val="204"/>
      </rPr>
      <t>厚一体成型高温烧制实验室专用陶瓷台面，见截面采用黑色坯体经高温一体烧结而成，台面表面耐高温、耐腐蚀、耐磨、不脱色、不变色、美观大方；</t>
    </r>
    <r>
      <rPr>
        <sz val="12"/>
        <rFont val="Times New Roman"/>
        <charset val="204"/>
      </rPr>
      <t xml:space="preserve">
2.</t>
    </r>
    <r>
      <rPr>
        <sz val="12"/>
        <rFont val="宋体"/>
        <charset val="204"/>
      </rPr>
      <t>柜体：全部采用</t>
    </r>
    <r>
      <rPr>
        <sz val="12"/>
        <rFont val="Times New Roman"/>
        <charset val="204"/>
      </rPr>
      <t xml:space="preserve"> 0.8mm </t>
    </r>
    <r>
      <rPr>
        <sz val="12"/>
        <rFont val="宋体"/>
        <charset val="204"/>
      </rPr>
      <t>电解钢板，材料本身需具有防锈能力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耐刮耐磨擦</t>
    </r>
    <r>
      <rPr>
        <sz val="12"/>
        <rFont val="Times New Roman"/>
        <charset val="204"/>
      </rPr>
      <t>,</t>
    </r>
    <r>
      <rPr>
        <sz val="12"/>
        <rFont val="宋体"/>
        <charset val="204"/>
      </rPr>
      <t>不会锈蚀，美观、环保、易清洁；</t>
    </r>
    <r>
      <rPr>
        <sz val="12"/>
        <rFont val="Times New Roman"/>
        <charset val="204"/>
      </rPr>
      <t xml:space="preserve">                                                        3.</t>
    </r>
    <r>
      <rPr>
        <sz val="12"/>
        <rFont val="宋体"/>
        <charset val="204"/>
      </rPr>
      <t>柜门：采用双层扣件式结构，无螺丝及焊点外漏；拉手均采用双层一体化折弯成型工艺制作一字型鹅颈拉手，不允许有螺丝连接及焊接，柜体内部带一块可调节层板，柜门铰链采用优质缓冲阻尼铰链；</t>
    </r>
    <r>
      <rPr>
        <sz val="12"/>
        <rFont val="Times New Roman"/>
        <charset val="204"/>
      </rPr>
      <t xml:space="preserve">
4.</t>
    </r>
    <r>
      <rPr>
        <sz val="12"/>
        <rFont val="宋体"/>
        <charset val="204"/>
      </rPr>
      <t>抽屉：抽屉拉手均采用双层一体化折弯成型工艺制作一字型鹅颈拉手，不允许有螺丝连接及焊接，抽屉滑轨采用阻尼三节滑轨；</t>
    </r>
    <r>
      <rPr>
        <sz val="12"/>
        <rFont val="Times New Roman"/>
        <charset val="204"/>
      </rPr>
      <t xml:space="preserve">
5.</t>
    </r>
    <r>
      <rPr>
        <sz val="12"/>
        <rFont val="宋体"/>
        <charset val="204"/>
      </rPr>
      <t>喷涂：采用热固性抗菌粉末涂料喷涂，颜色可根据需方要求，设计具有外观新颖、简洁。</t>
    </r>
    <r>
      <rPr>
        <sz val="12"/>
        <rFont val="Times New Roman"/>
        <charset val="204"/>
      </rPr>
      <t xml:space="preserve">
6.</t>
    </r>
    <r>
      <rPr>
        <sz val="12"/>
        <rFont val="宋体"/>
        <charset val="204"/>
      </rPr>
      <t>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</si>
  <si>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边台钢玻试剂架</t>
  </si>
  <si>
    <t>1300*300*750mm</t>
  </si>
  <si>
    <t>全钢边台吊柜</t>
  </si>
  <si>
    <t>1300*300*600mm</t>
  </si>
  <si>
    <t>5F-500/501
/502</t>
  </si>
  <si>
    <t>1500*800*850mm</t>
  </si>
  <si>
    <t>5F-504</t>
  </si>
  <si>
    <t>5F-514</t>
  </si>
  <si>
    <t>5F-530</t>
  </si>
  <si>
    <t>1500*750*850mm</t>
  </si>
  <si>
    <t>5F-516~520</t>
  </si>
  <si>
    <t>1700*350*400mm</t>
  </si>
  <si>
    <t>5F-521</t>
  </si>
  <si>
    <t>5F-522/523</t>
  </si>
  <si>
    <t>1500*800*2000mm</t>
  </si>
  <si>
    <t>5F-524</t>
  </si>
  <si>
    <t>5F-527</t>
  </si>
  <si>
    <t>1300*750*850mm</t>
  </si>
  <si>
    <t>5F-513</t>
  </si>
  <si>
    <t>5F-546</t>
  </si>
  <si>
    <t>5F-548</t>
  </si>
  <si>
    <t>4000*750*850mm</t>
  </si>
  <si>
    <t>5F-548/549</t>
  </si>
  <si>
    <t>5F-549</t>
  </si>
  <si>
    <t>5F-539/540
/541</t>
  </si>
  <si>
    <r>
      <rPr>
        <sz val="12"/>
        <rFont val="Times New Roman"/>
        <charset val="204"/>
      </rPr>
      <t>1.</t>
    </r>
    <r>
      <rPr>
        <sz val="12"/>
        <rFont val="宋体"/>
        <charset val="204"/>
      </rPr>
      <t>全部采用</t>
    </r>
    <r>
      <rPr>
        <sz val="12"/>
        <rFont val="Times New Roman"/>
        <charset val="204"/>
      </rPr>
      <t xml:space="preserve"> 304 </t>
    </r>
    <r>
      <rPr>
        <sz val="12"/>
        <rFont val="宋体"/>
        <charset val="204"/>
      </rPr>
      <t>不锈钢板材质，水槽及台面部分采用</t>
    </r>
    <r>
      <rPr>
        <sz val="12"/>
        <rFont val="Times New Roman"/>
        <charset val="204"/>
      </rPr>
      <t xml:space="preserve"> 1.2mm304 </t>
    </r>
    <r>
      <rPr>
        <sz val="12"/>
        <rFont val="宋体"/>
        <charset val="204"/>
      </rPr>
      <t>不锈钢板，其他采用</t>
    </r>
    <r>
      <rPr>
        <sz val="12"/>
        <rFont val="Times New Roman"/>
        <charset val="204"/>
      </rPr>
      <t xml:space="preserve">1.0mm304 </t>
    </r>
    <r>
      <rPr>
        <sz val="12"/>
        <rFont val="宋体"/>
        <charset val="204"/>
      </rPr>
      <t>不锈钢板；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、均分两层，正反双侧收纳，无小分格，无门板。表面可选拉丝或抛光处理，边缘经折边包覆或满焊圆角打磨，无毛刺、易清洁。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、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</si>
  <si>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5F-550/551
/582/572</t>
  </si>
  <si>
    <t>5F-557/561
/555</t>
  </si>
  <si>
    <t>5F-571</t>
  </si>
  <si>
    <t>5F-555</t>
  </si>
  <si>
    <t>5F-566</t>
  </si>
  <si>
    <t>5F-574/576
/577/579</t>
  </si>
  <si>
    <t>5F-573</t>
  </si>
  <si>
    <t>2700*750*850mm</t>
  </si>
  <si>
    <t>5F-578</t>
  </si>
  <si>
    <t>实验凳 PU</t>
  </si>
  <si>
    <t>Ø290mm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</si>
  <si>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、采用原医用专用</t>
    </r>
    <r>
      <rPr>
        <sz val="12"/>
        <rFont val="Times New Roman"/>
        <charset val="204"/>
      </rPr>
      <t xml:space="preserve"> PU </t>
    </r>
    <r>
      <rPr>
        <sz val="12"/>
        <rFont val="宋体"/>
        <charset val="204"/>
      </rPr>
      <t>厚仿皮，安全放心使用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、气压棒</t>
    </r>
    <r>
      <rPr>
        <sz val="12"/>
        <rFont val="Times New Roman"/>
        <charset val="204"/>
      </rPr>
      <t>:</t>
    </r>
    <r>
      <rPr>
        <sz val="12"/>
        <rFont val="宋体"/>
        <charset val="204"/>
      </rPr>
      <t>三级银色气杆，坐面升降范围</t>
    </r>
    <r>
      <rPr>
        <sz val="12"/>
        <rFont val="Times New Roman"/>
        <charset val="204"/>
      </rPr>
      <t xml:space="preserve"> 420-550mm
3</t>
    </r>
    <r>
      <rPr>
        <sz val="12"/>
        <rFont val="宋体"/>
        <charset val="204"/>
      </rPr>
      <t>、五星脚</t>
    </r>
    <r>
      <rPr>
        <sz val="12"/>
        <rFont val="Times New Roman"/>
        <charset val="204"/>
      </rPr>
      <t>:</t>
    </r>
    <r>
      <rPr>
        <sz val="12"/>
        <rFont val="宋体"/>
        <charset val="204"/>
      </rPr>
      <t>尼龙五星脚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、不锈钢支架</t>
    </r>
    <r>
      <rPr>
        <sz val="12"/>
        <rFont val="Times New Roman"/>
        <charset val="204"/>
      </rPr>
      <t xml:space="preserve">
5</t>
    </r>
    <r>
      <rPr>
        <sz val="12"/>
        <rFont val="宋体"/>
        <charset val="204"/>
      </rPr>
      <t>、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</si>
  <si>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t>不锈钢实验凳</t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</si>
  <si>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、凳面不锈钢，椅架镀铬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、气压棒</t>
    </r>
    <r>
      <rPr>
        <sz val="12"/>
        <rFont val="Times New Roman"/>
        <charset val="204"/>
      </rPr>
      <t>:</t>
    </r>
    <r>
      <rPr>
        <sz val="12"/>
        <rFont val="宋体"/>
        <charset val="204"/>
      </rPr>
      <t>三级银色气杆，坐面升降范围</t>
    </r>
    <r>
      <rPr>
        <sz val="12"/>
        <rFont val="Times New Roman"/>
        <charset val="204"/>
      </rPr>
      <t xml:space="preserve"> 420-550mm
3</t>
    </r>
    <r>
      <rPr>
        <sz val="12"/>
        <rFont val="宋体"/>
        <charset val="204"/>
      </rPr>
      <t>、五星脚</t>
    </r>
    <r>
      <rPr>
        <sz val="12"/>
        <rFont val="Times New Roman"/>
        <charset val="204"/>
      </rPr>
      <t>:</t>
    </r>
    <r>
      <rPr>
        <sz val="12"/>
        <rFont val="宋体"/>
        <charset val="204"/>
      </rPr>
      <t>尼龙五星脚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、不锈钢支架。</t>
    </r>
    <r>
      <rPr>
        <sz val="12"/>
        <rFont val="Times New Roman"/>
        <charset val="204"/>
      </rPr>
      <t xml:space="preserve">
5</t>
    </r>
    <r>
      <rPr>
        <sz val="12"/>
        <rFont val="宋体"/>
        <charset val="204"/>
      </rPr>
      <t>、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</si>
  <si>
    <r>
      <rPr>
        <sz val="12"/>
        <rFont val="Times New Roman"/>
        <charset val="134"/>
      </rPr>
      <t xml:space="preserve">5F-503 </t>
    </r>
    <r>
      <rPr>
        <sz val="12"/>
        <rFont val="宋体"/>
        <charset val="134"/>
      </rPr>
      <t>及</t>
    </r>
    <r>
      <rPr>
        <sz val="12"/>
        <rFont val="Times New Roman"/>
        <charset val="134"/>
      </rPr>
      <t xml:space="preserve">
1F</t>
    </r>
  </si>
  <si>
    <t>办公桌 5</t>
  </si>
  <si>
    <r>
      <rPr>
        <sz val="12"/>
        <rFont val="Times New Roman"/>
        <charset val="134"/>
      </rPr>
      <t xml:space="preserve">1400*700*750
</t>
    </r>
    <r>
      <rPr>
        <sz val="12"/>
        <rFont val="宋体"/>
        <charset val="134"/>
      </rPr>
      <t>钢制活动柜：</t>
    </r>
    <r>
      <rPr>
        <sz val="12"/>
        <rFont val="Times New Roman"/>
        <charset val="134"/>
      </rPr>
      <t xml:space="preserve">
395*500*600500mm</t>
    </r>
  </si>
  <si>
    <r>
      <rPr>
        <sz val="12"/>
        <rFont val="Times New Roman"/>
        <charset val="204"/>
      </rPr>
      <t>1</t>
    </r>
    <r>
      <rPr>
        <sz val="12"/>
        <rFont val="宋体"/>
        <charset val="204"/>
      </rPr>
      <t>、基材：采用环保欧松板，甲醛释放含量</t>
    </r>
    <r>
      <rPr>
        <sz val="12"/>
        <rFont val="Times New Roman"/>
        <charset val="204"/>
      </rPr>
      <t>≤0.05mg/m³</t>
    </r>
    <r>
      <rPr>
        <sz val="12"/>
        <rFont val="宋体"/>
        <charset val="204"/>
      </rPr>
      <t>，达到国标</t>
    </r>
    <r>
      <rPr>
        <sz val="12"/>
        <rFont val="Times New Roman"/>
        <charset val="204"/>
      </rPr>
      <t xml:space="preserve"> E0 </t>
    </r>
    <r>
      <rPr>
        <sz val="12"/>
        <rFont val="宋体"/>
        <charset val="204"/>
      </rPr>
      <t>级标准，防火、防潮、耐</t>
    </r>
    <r>
      <rPr>
        <sz val="12"/>
        <rFont val="Times New Roman"/>
        <charset val="204"/>
      </rPr>
      <t xml:space="preserve"> </t>
    </r>
    <r>
      <rPr>
        <sz val="12"/>
        <rFont val="宋体"/>
        <charset val="204"/>
      </rPr>
      <t>磨、耐酸碱、耐烫、耐污染。</t>
    </r>
    <r>
      <rPr>
        <sz val="12"/>
        <rFont val="Times New Roman"/>
        <charset val="204"/>
      </rPr>
      <t xml:space="preserve">
2</t>
    </r>
    <r>
      <rPr>
        <sz val="12"/>
        <rFont val="宋体"/>
        <charset val="204"/>
      </rPr>
      <t>、贴面：采用国标木纹三聚氰胺面板精工制作。</t>
    </r>
    <r>
      <rPr>
        <sz val="12"/>
        <rFont val="Times New Roman"/>
        <charset val="204"/>
      </rPr>
      <t xml:space="preserve">
3</t>
    </r>
    <r>
      <rPr>
        <sz val="12"/>
        <rFont val="宋体"/>
        <charset val="204"/>
      </rPr>
      <t>、封边：采用相当于或高于国标</t>
    </r>
    <r>
      <rPr>
        <sz val="12"/>
        <rFont val="Times New Roman"/>
        <charset val="204"/>
      </rPr>
      <t xml:space="preserve"> 2mm </t>
    </r>
    <r>
      <rPr>
        <sz val="12"/>
        <rFont val="宋体"/>
        <charset val="204"/>
      </rPr>
      <t>一级</t>
    </r>
    <r>
      <rPr>
        <sz val="12"/>
        <rFont val="Times New Roman"/>
        <charset val="204"/>
      </rPr>
      <t xml:space="preserve"> PVC </t>
    </r>
    <r>
      <rPr>
        <sz val="12"/>
        <rFont val="宋体"/>
        <charset val="204"/>
      </rPr>
      <t>同色封边条全自动化封边。</t>
    </r>
    <r>
      <rPr>
        <sz val="12"/>
        <rFont val="Times New Roman"/>
        <charset val="204"/>
      </rPr>
      <t xml:space="preserve">
4</t>
    </r>
    <r>
      <rPr>
        <sz val="12"/>
        <rFont val="宋体"/>
        <charset val="204"/>
      </rPr>
      <t>、五金配件：五金通过安全测试标准，各项指标均达国家标准；通过安全测试标准，各</t>
    </r>
    <r>
      <rPr>
        <sz val="12"/>
        <rFont val="Times New Roman"/>
        <charset val="204"/>
      </rPr>
      <t xml:space="preserve">
</t>
    </r>
    <r>
      <rPr>
        <sz val="12"/>
        <rFont val="宋体"/>
        <charset val="204"/>
      </rPr>
      <t>项指标均达国家标准。</t>
    </r>
    <r>
      <rPr>
        <sz val="12"/>
        <rFont val="Times New Roman"/>
        <charset val="204"/>
      </rPr>
      <t xml:space="preserve">
5</t>
    </r>
    <r>
      <rPr>
        <sz val="12"/>
        <rFont val="宋体"/>
        <charset val="204"/>
      </rPr>
      <t>、钢脚：钢管五金各项指标达到国家标准。</t>
    </r>
    <r>
      <rPr>
        <sz val="12"/>
        <rFont val="Times New Roman"/>
        <charset val="204"/>
      </rPr>
      <t xml:space="preserve">
6</t>
    </r>
    <r>
      <rPr>
        <sz val="12"/>
        <rFont val="宋体"/>
        <charset val="204"/>
      </rPr>
      <t>、成品包装保护装置：成品包装过程中，采用专用保护配件（纸护角类、塑料类、泡沫类等）对产品边角、表面、端面等部位进行防护，起到防撞、防压、防刮、防震、防磨损作用，确保产品在运输、装卸、仓储等流转过程中完好无损。</t>
    </r>
    <r>
      <rPr>
        <sz val="12"/>
        <rFont val="Times New Roman"/>
        <charset val="204"/>
      </rPr>
      <t xml:space="preserve">
7</t>
    </r>
    <r>
      <rPr>
        <sz val="12"/>
        <rFont val="宋体"/>
        <charset val="204"/>
      </rPr>
      <t>、颜色：面材至少提供2种及以上颜色作为参考。</t>
    </r>
  </si>
  <si>
    <t>B 栋货架</t>
  </si>
  <si>
    <t>1800*500*2000mm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</si>
</sst>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color rgb="FF000000"/>
      <name val="Times New Roman"/>
      <charset val="204"/>
    </font>
    <font>
      <sz val="12"/>
      <name val="Times New Roman"/>
      <charset val="20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name val="宋体"/>
      <charset val="134"/>
      <scheme val="minor"/>
    </font>
    <font>
      <sz val="12"/>
      <name val="宋体"/>
      <charset val="204"/>
    </font>
    <font>
      <b/>
      <sz val="12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-简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2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png"/><Relationship Id="rId76" Type="http://schemas.openxmlformats.org/officeDocument/2006/relationships/image" Target="media/image76.png"/><Relationship Id="rId75" Type="http://schemas.openxmlformats.org/officeDocument/2006/relationships/image" Target="media/image75.jpeg"/><Relationship Id="rId74" Type="http://schemas.openxmlformats.org/officeDocument/2006/relationships/image" Target="media/image74.png"/><Relationship Id="rId73" Type="http://schemas.openxmlformats.org/officeDocument/2006/relationships/image" Target="media/image73.png"/><Relationship Id="rId72" Type="http://schemas.openxmlformats.org/officeDocument/2006/relationships/image" Target="media/image72.png"/><Relationship Id="rId71" Type="http://schemas.openxmlformats.org/officeDocument/2006/relationships/image" Target="media/image71.png"/><Relationship Id="rId70" Type="http://schemas.openxmlformats.org/officeDocument/2006/relationships/image" Target="media/image70.png"/><Relationship Id="rId7" Type="http://schemas.openxmlformats.org/officeDocument/2006/relationships/image" Target="media/image7.jpeg"/><Relationship Id="rId69" Type="http://schemas.openxmlformats.org/officeDocument/2006/relationships/image" Target="media/image69.png"/><Relationship Id="rId68" Type="http://schemas.openxmlformats.org/officeDocument/2006/relationships/image" Target="media/image68.png"/><Relationship Id="rId67" Type="http://schemas.openxmlformats.org/officeDocument/2006/relationships/image" Target="media/image67.jpeg"/><Relationship Id="rId66" Type="http://schemas.openxmlformats.org/officeDocument/2006/relationships/image" Target="media/image66.png"/><Relationship Id="rId65" Type="http://schemas.openxmlformats.org/officeDocument/2006/relationships/image" Target="media/image65.png"/><Relationship Id="rId64" Type="http://schemas.openxmlformats.org/officeDocument/2006/relationships/image" Target="media/image64.jpeg"/><Relationship Id="rId63" Type="http://schemas.openxmlformats.org/officeDocument/2006/relationships/image" Target="media/image63.png"/><Relationship Id="rId62" Type="http://schemas.openxmlformats.org/officeDocument/2006/relationships/image" Target="media/image62.jpeg"/><Relationship Id="rId61" Type="http://schemas.openxmlformats.org/officeDocument/2006/relationships/image" Target="media/image61.jpeg"/><Relationship Id="rId60" Type="http://schemas.openxmlformats.org/officeDocument/2006/relationships/image" Target="media/image60.jpeg"/><Relationship Id="rId6" Type="http://schemas.openxmlformats.org/officeDocument/2006/relationships/image" Target="media/image6.png"/><Relationship Id="rId59" Type="http://schemas.openxmlformats.org/officeDocument/2006/relationships/image" Target="media/image59.jpeg"/><Relationship Id="rId58" Type="http://schemas.openxmlformats.org/officeDocument/2006/relationships/image" Target="media/image58.jpeg"/><Relationship Id="rId57" Type="http://schemas.openxmlformats.org/officeDocument/2006/relationships/image" Target="media/image57.jpeg"/><Relationship Id="rId56" Type="http://schemas.openxmlformats.org/officeDocument/2006/relationships/image" Target="media/image56.jpeg"/><Relationship Id="rId55" Type="http://schemas.openxmlformats.org/officeDocument/2006/relationships/image" Target="media/image55.jpeg"/><Relationship Id="rId54" Type="http://schemas.openxmlformats.org/officeDocument/2006/relationships/image" Target="media/image54.jpeg"/><Relationship Id="rId53" Type="http://schemas.openxmlformats.org/officeDocument/2006/relationships/image" Target="media/image53.jpeg"/><Relationship Id="rId52" Type="http://schemas.openxmlformats.org/officeDocument/2006/relationships/image" Target="media/image52.jpeg"/><Relationship Id="rId51" Type="http://schemas.openxmlformats.org/officeDocument/2006/relationships/image" Target="media/image51.jpeg"/><Relationship Id="rId50" Type="http://schemas.openxmlformats.org/officeDocument/2006/relationships/image" Target="media/image50.jpeg"/><Relationship Id="rId5" Type="http://schemas.openxmlformats.org/officeDocument/2006/relationships/image" Target="media/image5.png"/><Relationship Id="rId49" Type="http://schemas.openxmlformats.org/officeDocument/2006/relationships/image" Target="media/image49.jpeg"/><Relationship Id="rId48" Type="http://schemas.openxmlformats.org/officeDocument/2006/relationships/image" Target="media/image48.jpeg"/><Relationship Id="rId47" Type="http://schemas.openxmlformats.org/officeDocument/2006/relationships/image" Target="media/image47.jpeg"/><Relationship Id="rId46" Type="http://schemas.openxmlformats.org/officeDocument/2006/relationships/image" Target="media/image46.jpeg"/><Relationship Id="rId45" Type="http://schemas.openxmlformats.org/officeDocument/2006/relationships/image" Target="media/image45.jpeg"/><Relationship Id="rId44" Type="http://schemas.openxmlformats.org/officeDocument/2006/relationships/image" Target="media/image44.jpeg"/><Relationship Id="rId43" Type="http://schemas.openxmlformats.org/officeDocument/2006/relationships/image" Target="media/image43.jpeg"/><Relationship Id="rId42" Type="http://schemas.openxmlformats.org/officeDocument/2006/relationships/image" Target="media/image42.jpeg"/><Relationship Id="rId41" Type="http://schemas.openxmlformats.org/officeDocument/2006/relationships/image" Target="media/image41.jpeg"/><Relationship Id="rId40" Type="http://schemas.openxmlformats.org/officeDocument/2006/relationships/image" Target="media/image40.jpeg"/><Relationship Id="rId4" Type="http://schemas.openxmlformats.org/officeDocument/2006/relationships/image" Target="media/image4.png"/><Relationship Id="rId39" Type="http://schemas.openxmlformats.org/officeDocument/2006/relationships/image" Target="media/image39.jpeg"/><Relationship Id="rId38" Type="http://schemas.openxmlformats.org/officeDocument/2006/relationships/image" Target="media/image38.jpeg"/><Relationship Id="rId37" Type="http://schemas.openxmlformats.org/officeDocument/2006/relationships/image" Target="media/image37.jpeg"/><Relationship Id="rId36" Type="http://schemas.openxmlformats.org/officeDocument/2006/relationships/image" Target="media/image36.jpeg"/><Relationship Id="rId35" Type="http://schemas.openxmlformats.org/officeDocument/2006/relationships/image" Target="media/image35.jpeg"/><Relationship Id="rId34" Type="http://schemas.openxmlformats.org/officeDocument/2006/relationships/image" Target="media/image34.jpeg"/><Relationship Id="rId33" Type="http://schemas.openxmlformats.org/officeDocument/2006/relationships/image" Target="media/image33.jpeg"/><Relationship Id="rId32" Type="http://schemas.openxmlformats.org/officeDocument/2006/relationships/image" Target="media/image32.png"/><Relationship Id="rId31" Type="http://schemas.openxmlformats.org/officeDocument/2006/relationships/image" Target="media/image31.png"/><Relationship Id="rId30" Type="http://schemas.openxmlformats.org/officeDocument/2006/relationships/image" Target="media/image30.jpeg"/><Relationship Id="rId3" Type="http://schemas.openxmlformats.org/officeDocument/2006/relationships/image" Target="media/image3.png"/><Relationship Id="rId29" Type="http://schemas.openxmlformats.org/officeDocument/2006/relationships/image" Target="media/image29.jpeg"/><Relationship Id="rId28" Type="http://schemas.openxmlformats.org/officeDocument/2006/relationships/image" Target="media/image28.jpeg"/><Relationship Id="rId27" Type="http://schemas.openxmlformats.org/officeDocument/2006/relationships/image" Target="media/image27.jpeg"/><Relationship Id="rId26" Type="http://schemas.openxmlformats.org/officeDocument/2006/relationships/image" Target="media/image26.jpeg"/><Relationship Id="rId25" Type="http://schemas.openxmlformats.org/officeDocument/2006/relationships/image" Target="media/image25.jpeg"/><Relationship Id="rId24" Type="http://schemas.openxmlformats.org/officeDocument/2006/relationships/image" Target="media/image24.png"/><Relationship Id="rId23" Type="http://schemas.openxmlformats.org/officeDocument/2006/relationships/image" Target="media/image23.png"/><Relationship Id="rId22" Type="http://schemas.openxmlformats.org/officeDocument/2006/relationships/image" Target="media/image22.jpeg"/><Relationship Id="rId21" Type="http://schemas.openxmlformats.org/officeDocument/2006/relationships/image" Target="media/image21.jpeg"/><Relationship Id="rId20" Type="http://schemas.openxmlformats.org/officeDocument/2006/relationships/image" Target="media/image20.jpeg"/><Relationship Id="rId2" Type="http://schemas.openxmlformats.org/officeDocument/2006/relationships/image" Target="media/image2.jpeg"/><Relationship Id="rId19" Type="http://schemas.openxmlformats.org/officeDocument/2006/relationships/image" Target="media/image19.jpeg"/><Relationship Id="rId18" Type="http://schemas.openxmlformats.org/officeDocument/2006/relationships/image" Target="media/image18.jpeg"/><Relationship Id="rId17" Type="http://schemas.openxmlformats.org/officeDocument/2006/relationships/image" Target="media/image17.jpeg"/><Relationship Id="rId16" Type="http://schemas.openxmlformats.org/officeDocument/2006/relationships/image" Target="media/image16.jpeg"/><Relationship Id="rId15" Type="http://schemas.openxmlformats.org/officeDocument/2006/relationships/image" Target="media/image15.jpeg"/><Relationship Id="rId14" Type="http://schemas.openxmlformats.org/officeDocument/2006/relationships/image" Target="media/image14.jpeg"/><Relationship Id="rId13" Type="http://schemas.openxmlformats.org/officeDocument/2006/relationships/image" Target="media/image13.jpe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51"/>
  <sheetViews>
    <sheetView tabSelected="1" zoomScale="85" zoomScaleNormal="85" workbookViewId="0">
      <selection activeCell="L3" sqref="L3"/>
    </sheetView>
  </sheetViews>
  <sheetFormatPr defaultColWidth="9" defaultRowHeight="15.75"/>
  <cols>
    <col min="1" max="1" width="8.97777777777778" style="1" customWidth="1"/>
    <col min="2" max="2" width="14.5888888888889" style="2" customWidth="1"/>
    <col min="3" max="3" width="19.9888888888889" style="1" customWidth="1"/>
    <col min="4" max="4" width="35.5111111111111" style="1" customWidth="1"/>
    <col min="5" max="5" width="148.944444444444" style="2" customWidth="1"/>
    <col min="6" max="6" width="12.7444444444444" style="1" customWidth="1"/>
    <col min="7" max="7" width="10.5777777777778" style="1" customWidth="1"/>
    <col min="8" max="8" width="40.6666666666667" style="2" customWidth="1"/>
    <col min="9" max="16384" width="9" style="2"/>
  </cols>
  <sheetData>
    <row r="1" ht="43.5" customHeight="1" spans="1:8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5" t="s">
        <v>7</v>
      </c>
    </row>
    <row r="2" ht="225" customHeight="1" spans="1:8">
      <c r="A2" s="6">
        <v>1</v>
      </c>
      <c r="B2" s="4" t="s">
        <v>8</v>
      </c>
      <c r="C2" s="7" t="s">
        <v>9</v>
      </c>
      <c r="D2" s="7" t="s">
        <v>10</v>
      </c>
      <c r="E2" s="8" t="s">
        <v>11</v>
      </c>
      <c r="F2" s="9">
        <v>1</v>
      </c>
      <c r="G2" s="7" t="s">
        <v>12</v>
      </c>
      <c r="H2" s="10" t="str">
        <f>_xlfn.DISPIMG("ID_978B0FA3F6454C14BA053BF6A0B35A9C",1)</f>
        <v>=DISPIMG("ID_978B0FA3F6454C14BA053BF6A0B35A9C",1)</v>
      </c>
    </row>
    <row r="3" ht="213" customHeight="1" spans="1:8">
      <c r="A3" s="6">
        <v>2</v>
      </c>
      <c r="B3" s="4" t="s">
        <v>8</v>
      </c>
      <c r="C3" s="7" t="s">
        <v>9</v>
      </c>
      <c r="D3" s="7" t="s">
        <v>13</v>
      </c>
      <c r="E3" s="8" t="s">
        <v>14</v>
      </c>
      <c r="F3" s="9">
        <v>1</v>
      </c>
      <c r="G3" s="7" t="s">
        <v>12</v>
      </c>
      <c r="H3" s="10" t="str">
        <f>_xlfn.DISPIMG("ID_EA7DFE519CF24B29AB023523EC8E8203",1)</f>
        <v>=DISPIMG("ID_EA7DFE519CF24B29AB023523EC8E8203",1)</v>
      </c>
    </row>
    <row r="4" ht="219" customHeight="1" spans="1:8">
      <c r="A4" s="6">
        <v>3</v>
      </c>
      <c r="B4" s="4" t="s">
        <v>8</v>
      </c>
      <c r="C4" s="7" t="s">
        <v>15</v>
      </c>
      <c r="D4" s="7" t="s">
        <v>16</v>
      </c>
      <c r="E4" s="8" t="s">
        <v>17</v>
      </c>
      <c r="F4" s="11">
        <v>1</v>
      </c>
      <c r="G4" s="7" t="s">
        <v>18</v>
      </c>
      <c r="H4" s="10" t="str">
        <f>_xlfn.DISPIMG("ID_58B9E4CDFA8F4AA782C87F2231790E4C",1)</f>
        <v>=DISPIMG("ID_58B9E4CDFA8F4AA782C87F2231790E4C",1)</v>
      </c>
    </row>
    <row r="5" ht="239" customHeight="1" spans="1:8">
      <c r="A5" s="6">
        <v>4</v>
      </c>
      <c r="B5" s="4" t="s">
        <v>8</v>
      </c>
      <c r="C5" s="7" t="s">
        <v>9</v>
      </c>
      <c r="D5" s="7" t="s">
        <v>13</v>
      </c>
      <c r="E5" s="8" t="s">
        <v>19</v>
      </c>
      <c r="F5" s="9">
        <v>1</v>
      </c>
      <c r="G5" s="7" t="s">
        <v>12</v>
      </c>
      <c r="H5" s="10" t="str">
        <f>_xlfn.DISPIMG("ID_83BB02E331C9408EB09DCCABF857447B",1)</f>
        <v>=DISPIMG("ID_83BB02E331C9408EB09DCCABF857447B",1)</v>
      </c>
    </row>
    <row r="6" ht="130" customHeight="1" spans="1:8">
      <c r="A6" s="12">
        <v>5</v>
      </c>
      <c r="B6" s="13" t="s">
        <v>20</v>
      </c>
      <c r="C6" s="7" t="s">
        <v>21</v>
      </c>
      <c r="D6" s="7" t="s">
        <v>22</v>
      </c>
      <c r="E6" s="8" t="s">
        <v>23</v>
      </c>
      <c r="F6" s="14">
        <v>2</v>
      </c>
      <c r="G6" s="7" t="s">
        <v>12</v>
      </c>
      <c r="H6" s="15" t="str">
        <f>_xlfn.DISPIMG("ID_986CF3A9BFEC4BD9ABA2B87D4B7E3AD2",1)</f>
        <v>=DISPIMG("ID_986CF3A9BFEC4BD9ABA2B87D4B7E3AD2",1)</v>
      </c>
    </row>
    <row r="7" ht="139" customHeight="1" spans="1:8">
      <c r="A7" s="12">
        <v>6</v>
      </c>
      <c r="B7" s="13" t="s">
        <v>20</v>
      </c>
      <c r="C7" s="7" t="s">
        <v>21</v>
      </c>
      <c r="D7" s="7" t="s">
        <v>24</v>
      </c>
      <c r="E7" s="8" t="s">
        <v>23</v>
      </c>
      <c r="F7" s="16">
        <v>2</v>
      </c>
      <c r="G7" s="16" t="s">
        <v>12</v>
      </c>
      <c r="H7" s="15" t="str">
        <f>_xlfn.DISPIMG("ID_E95549A33EB2462884029DFE1F0044AA",1)</f>
        <v>=DISPIMG("ID_E95549A33EB2462884029DFE1F0044AA",1)</v>
      </c>
    </row>
    <row r="8" ht="187.75" customHeight="1" spans="1:8">
      <c r="A8" s="6">
        <v>7</v>
      </c>
      <c r="B8" s="17" t="s">
        <v>25</v>
      </c>
      <c r="C8" s="7" t="s">
        <v>21</v>
      </c>
      <c r="D8" s="7" t="s">
        <v>22</v>
      </c>
      <c r="E8" s="8" t="s">
        <v>23</v>
      </c>
      <c r="F8" s="9">
        <v>4</v>
      </c>
      <c r="G8" s="7" t="s">
        <v>12</v>
      </c>
      <c r="H8" s="10" t="str">
        <f>_xlfn.DISPIMG("ID_7B47BE7CED5E451FA66F0DBBC9CE6318",1)</f>
        <v>=DISPIMG("ID_7B47BE7CED5E451FA66F0DBBC9CE6318",1)</v>
      </c>
    </row>
    <row r="9" ht="155" customHeight="1" spans="1:8">
      <c r="A9" s="6">
        <v>8</v>
      </c>
      <c r="B9" s="17" t="s">
        <v>26</v>
      </c>
      <c r="C9" s="7" t="s">
        <v>27</v>
      </c>
      <c r="D9" s="7" t="s">
        <v>28</v>
      </c>
      <c r="E9" s="8" t="s">
        <v>29</v>
      </c>
      <c r="F9" s="9">
        <v>1</v>
      </c>
      <c r="G9" s="7" t="s">
        <v>12</v>
      </c>
      <c r="H9" s="10" t="str">
        <f>_xlfn.DISPIMG("ID_B248234E41354FDC88A605D2920D986B",1)</f>
        <v>=DISPIMG("ID_B248234E41354FDC88A605D2920D986B",1)</v>
      </c>
    </row>
    <row r="10" ht="152.5" customHeight="1" spans="1:8">
      <c r="A10" s="6">
        <v>9</v>
      </c>
      <c r="B10" s="17" t="s">
        <v>26</v>
      </c>
      <c r="C10" s="7" t="s">
        <v>30</v>
      </c>
      <c r="D10" s="7" t="s">
        <v>31</v>
      </c>
      <c r="E10" s="8" t="s">
        <v>32</v>
      </c>
      <c r="F10" s="9">
        <v>1</v>
      </c>
      <c r="G10" s="7" t="s">
        <v>12</v>
      </c>
      <c r="H10" s="10" t="str">
        <f>_xlfn.DISPIMG("ID_A06B383FE9F34E6A8228626C284D3891",1)</f>
        <v>=DISPIMG("ID_A06B383FE9F34E6A8228626C284D3891",1)</v>
      </c>
    </row>
    <row r="11" ht="156.5" customHeight="1" spans="1:8">
      <c r="A11" s="6">
        <v>10</v>
      </c>
      <c r="B11" s="17" t="s">
        <v>26</v>
      </c>
      <c r="C11" s="7" t="s">
        <v>33</v>
      </c>
      <c r="D11" s="7" t="s">
        <v>34</v>
      </c>
      <c r="E11" s="8" t="s">
        <v>35</v>
      </c>
      <c r="F11" s="9">
        <v>2</v>
      </c>
      <c r="G11" s="7" t="s">
        <v>12</v>
      </c>
      <c r="H11" s="10" t="str">
        <f>_xlfn.DISPIMG("ID_F28150AF51E449DB8BC2008FDC38E6BC",1)</f>
        <v>=DISPIMG("ID_F28150AF51E449DB8BC2008FDC38E6BC",1)</v>
      </c>
    </row>
    <row r="12" ht="193" customHeight="1" spans="1:8">
      <c r="A12" s="6">
        <v>11</v>
      </c>
      <c r="B12" s="17" t="s">
        <v>36</v>
      </c>
      <c r="C12" s="7" t="s">
        <v>37</v>
      </c>
      <c r="D12" s="7" t="s">
        <v>38</v>
      </c>
      <c r="E12" s="8" t="s">
        <v>39</v>
      </c>
      <c r="F12" s="9">
        <v>4</v>
      </c>
      <c r="G12" s="7" t="s">
        <v>12</v>
      </c>
      <c r="H12" s="10" t="str">
        <f>_xlfn.DISPIMG("ID_4309B6D0C25446C5AAB7EE2FE0684EB9",1)</f>
        <v>=DISPIMG("ID_4309B6D0C25446C5AAB7EE2FE0684EB9",1)</v>
      </c>
    </row>
    <row r="13" ht="183.5" customHeight="1" spans="1:8">
      <c r="A13" s="6">
        <v>12</v>
      </c>
      <c r="B13" s="17" t="s">
        <v>36</v>
      </c>
      <c r="C13" s="7" t="s">
        <v>40</v>
      </c>
      <c r="D13" s="7" t="s">
        <v>41</v>
      </c>
      <c r="E13" s="8" t="s">
        <v>42</v>
      </c>
      <c r="F13" s="9">
        <v>4</v>
      </c>
      <c r="G13" s="7" t="s">
        <v>12</v>
      </c>
      <c r="H13" s="10" t="str">
        <f>_xlfn.DISPIMG("ID_873D36F0EEFE4429A52D45FF1E41001C",1)</f>
        <v>=DISPIMG("ID_873D36F0EEFE4429A52D45FF1E41001C",1)</v>
      </c>
    </row>
    <row r="14" ht="199" customHeight="1" spans="1:8">
      <c r="A14" s="6">
        <v>13</v>
      </c>
      <c r="B14" s="17" t="s">
        <v>36</v>
      </c>
      <c r="C14" s="7" t="s">
        <v>37</v>
      </c>
      <c r="D14" s="7" t="s">
        <v>43</v>
      </c>
      <c r="E14" s="8" t="s">
        <v>44</v>
      </c>
      <c r="F14" s="9">
        <v>3</v>
      </c>
      <c r="G14" s="7" t="s">
        <v>12</v>
      </c>
      <c r="H14" s="10" t="str">
        <f>_xlfn.DISPIMG("ID_1639D47B0347408DAFE5BC5E7E668B3A",1)</f>
        <v>=DISPIMG("ID_1639D47B0347408DAFE5BC5E7E668B3A",1)</v>
      </c>
    </row>
    <row r="15" ht="191" customHeight="1" spans="1:8">
      <c r="A15" s="6">
        <v>14</v>
      </c>
      <c r="B15" s="17" t="s">
        <v>36</v>
      </c>
      <c r="C15" s="7" t="s">
        <v>40</v>
      </c>
      <c r="D15" s="7" t="s">
        <v>45</v>
      </c>
      <c r="E15" s="8" t="s">
        <v>42</v>
      </c>
      <c r="F15" s="9">
        <v>3</v>
      </c>
      <c r="G15" s="7" t="s">
        <v>12</v>
      </c>
      <c r="H15" s="10" t="str">
        <f>_xlfn.DISPIMG("ID_67F62F0E717746D7A67B686ACD81CB6C",1)</f>
        <v>=DISPIMG("ID_67F62F0E717746D7A67B686ACD81CB6C",1)</v>
      </c>
    </row>
    <row r="16" ht="209" customHeight="1" spans="1:8">
      <c r="A16" s="6">
        <v>15</v>
      </c>
      <c r="B16" s="17" t="s">
        <v>36</v>
      </c>
      <c r="C16" s="7" t="s">
        <v>37</v>
      </c>
      <c r="D16" s="7" t="s">
        <v>38</v>
      </c>
      <c r="E16" s="8" t="s">
        <v>44</v>
      </c>
      <c r="F16" s="9">
        <v>1</v>
      </c>
      <c r="G16" s="7" t="s">
        <v>12</v>
      </c>
      <c r="H16" s="10" t="str">
        <f>_xlfn.DISPIMG("ID_4992B87B357347FBBDDDB5DADFDAC42E",1)</f>
        <v>=DISPIMG("ID_4992B87B357347FBBDDDB5DADFDAC42E",1)</v>
      </c>
    </row>
    <row r="17" ht="168.5" customHeight="1" spans="1:8">
      <c r="A17" s="6">
        <v>16</v>
      </c>
      <c r="B17" s="17" t="s">
        <v>36</v>
      </c>
      <c r="C17" s="7" t="s">
        <v>40</v>
      </c>
      <c r="D17" s="7" t="s">
        <v>46</v>
      </c>
      <c r="E17" s="8" t="s">
        <v>47</v>
      </c>
      <c r="F17" s="9">
        <v>1</v>
      </c>
      <c r="G17" s="7" t="s">
        <v>12</v>
      </c>
      <c r="H17" s="10" t="str">
        <f>_xlfn.DISPIMG("ID_868E43B9F3814AA9840B6A597A5ED7DD",1)</f>
        <v>=DISPIMG("ID_868E43B9F3814AA9840B6A597A5ED7DD",1)</v>
      </c>
    </row>
    <row r="18" ht="209" customHeight="1" spans="1:8">
      <c r="A18" s="6">
        <v>17</v>
      </c>
      <c r="B18" s="17" t="s">
        <v>36</v>
      </c>
      <c r="C18" s="7" t="s">
        <v>37</v>
      </c>
      <c r="D18" s="7" t="s">
        <v>43</v>
      </c>
      <c r="E18" s="8" t="s">
        <v>48</v>
      </c>
      <c r="F18" s="9">
        <v>2</v>
      </c>
      <c r="G18" s="7" t="s">
        <v>12</v>
      </c>
      <c r="H18" s="10" t="str">
        <f>_xlfn.DISPIMG("ID_CCCC49E600054D55B7C9C7F246C950CE",1)</f>
        <v>=DISPIMG("ID_CCCC49E600054D55B7C9C7F246C950CE",1)</v>
      </c>
    </row>
    <row r="19" ht="222" customHeight="1" spans="1:8">
      <c r="A19" s="6">
        <v>18</v>
      </c>
      <c r="B19" s="17" t="s">
        <v>36</v>
      </c>
      <c r="C19" s="7" t="s">
        <v>40</v>
      </c>
      <c r="D19" s="7" t="s">
        <v>49</v>
      </c>
      <c r="E19" s="8" t="s">
        <v>50</v>
      </c>
      <c r="F19" s="9">
        <v>2</v>
      </c>
      <c r="G19" s="7" t="s">
        <v>12</v>
      </c>
      <c r="H19" s="10" t="str">
        <f>_xlfn.DISPIMG("ID_FF6CB9AE0E6E4696AF4E85618483EE8C",1)</f>
        <v>=DISPIMG("ID_FF6CB9AE0E6E4696AF4E85618483EE8C",1)</v>
      </c>
    </row>
    <row r="20" ht="210" customHeight="1" spans="1:8">
      <c r="A20" s="6">
        <v>19</v>
      </c>
      <c r="B20" s="17" t="s">
        <v>36</v>
      </c>
      <c r="C20" s="7" t="s">
        <v>37</v>
      </c>
      <c r="D20" s="7" t="s">
        <v>51</v>
      </c>
      <c r="E20" s="8" t="s">
        <v>48</v>
      </c>
      <c r="F20" s="9">
        <v>2</v>
      </c>
      <c r="G20" s="7" t="s">
        <v>12</v>
      </c>
      <c r="H20" s="10" t="str">
        <f>_xlfn.DISPIMG("ID_5B4DC4AC80D945968F5C8780F512F0F4",1)</f>
        <v>=DISPIMG("ID_5B4DC4AC80D945968F5C8780F512F0F4",1)</v>
      </c>
    </row>
    <row r="21" ht="181" customHeight="1" spans="1:8">
      <c r="A21" s="6">
        <v>20</v>
      </c>
      <c r="B21" s="17" t="s">
        <v>36</v>
      </c>
      <c r="C21" s="7" t="s">
        <v>40</v>
      </c>
      <c r="D21" s="7" t="s">
        <v>52</v>
      </c>
      <c r="E21" s="8" t="s">
        <v>50</v>
      </c>
      <c r="F21" s="9">
        <v>2</v>
      </c>
      <c r="G21" s="7" t="s">
        <v>12</v>
      </c>
      <c r="H21" s="10" t="str">
        <f>_xlfn.DISPIMG("ID_2D397A81B1094DD5AE2A856F1AFF9B6B",1)</f>
        <v>=DISPIMG("ID_2D397A81B1094DD5AE2A856F1AFF9B6B",1)</v>
      </c>
    </row>
    <row r="22" ht="172" customHeight="1" spans="1:8">
      <c r="A22" s="6">
        <v>21</v>
      </c>
      <c r="B22" s="17" t="s">
        <v>36</v>
      </c>
      <c r="C22" s="7" t="s">
        <v>53</v>
      </c>
      <c r="D22" s="7" t="s">
        <v>54</v>
      </c>
      <c r="E22" s="18" t="s">
        <v>55</v>
      </c>
      <c r="F22" s="9">
        <v>17</v>
      </c>
      <c r="G22" s="7" t="s">
        <v>56</v>
      </c>
      <c r="H22" s="10" t="str">
        <f>_xlfn.DISPIMG("ID_6EBE8DA48FF84EC58251FD205E52727B",1)</f>
        <v>=DISPIMG("ID_6EBE8DA48FF84EC58251FD205E52727B",1)</v>
      </c>
    </row>
    <row r="23" ht="140.75" customHeight="1" spans="1:8">
      <c r="A23" s="6">
        <v>22</v>
      </c>
      <c r="B23" s="17" t="s">
        <v>36</v>
      </c>
      <c r="C23" s="7" t="s">
        <v>57</v>
      </c>
      <c r="D23" s="7" t="s">
        <v>58</v>
      </c>
      <c r="E23" s="8" t="s">
        <v>59</v>
      </c>
      <c r="F23" s="9">
        <v>17</v>
      </c>
      <c r="G23" s="7" t="s">
        <v>56</v>
      </c>
      <c r="H23" s="10" t="str">
        <f>_xlfn.DISPIMG("ID_67E51A923AF04C4489DBE5BC56138A62",1)</f>
        <v>=DISPIMG("ID_67E51A923AF04C4489DBE5BC56138A62",1)</v>
      </c>
    </row>
    <row r="24" ht="179" customHeight="1" spans="1:8">
      <c r="A24" s="6">
        <v>23</v>
      </c>
      <c r="B24" s="17" t="s">
        <v>36</v>
      </c>
      <c r="C24" s="7" t="s">
        <v>60</v>
      </c>
      <c r="D24" s="7" t="s">
        <v>61</v>
      </c>
      <c r="E24" s="18" t="s">
        <v>62</v>
      </c>
      <c r="F24" s="9">
        <v>17</v>
      </c>
      <c r="G24" s="7" t="s">
        <v>56</v>
      </c>
      <c r="H24" s="10" t="str">
        <f>_xlfn.DISPIMG("ID_63D03E00C69C4EA4B5317CE4DE7A1591",1)</f>
        <v>=DISPIMG("ID_63D03E00C69C4EA4B5317CE4DE7A1591",1)</v>
      </c>
    </row>
    <row r="25" ht="116.75" customHeight="1" spans="1:8">
      <c r="A25" s="6">
        <v>24</v>
      </c>
      <c r="B25" s="17" t="s">
        <v>36</v>
      </c>
      <c r="C25" s="7" t="s">
        <v>63</v>
      </c>
      <c r="D25" s="7" t="s">
        <v>64</v>
      </c>
      <c r="E25" s="8" t="s">
        <v>65</v>
      </c>
      <c r="F25" s="9">
        <v>48</v>
      </c>
      <c r="G25" s="7" t="s">
        <v>56</v>
      </c>
      <c r="H25" s="10" t="str">
        <f>_xlfn.DISPIMG("ID_A35E9187C577480E8A49B2A7D96CA23D",1)</f>
        <v>=DISPIMG("ID_A35E9187C577480E8A49B2A7D96CA23D",1)</v>
      </c>
    </row>
    <row r="26" ht="172" customHeight="1" spans="1:8">
      <c r="A26" s="6">
        <v>25</v>
      </c>
      <c r="B26" s="17" t="s">
        <v>36</v>
      </c>
      <c r="C26" s="7" t="s">
        <v>66</v>
      </c>
      <c r="D26" s="7" t="s">
        <v>67</v>
      </c>
      <c r="E26" s="8" t="s">
        <v>68</v>
      </c>
      <c r="F26" s="9">
        <v>12</v>
      </c>
      <c r="G26" s="7" t="s">
        <v>12</v>
      </c>
      <c r="H26" s="10" t="str">
        <f>_xlfn.DISPIMG("ID_DF80A48201B0449E9F9583CB8318DA52",1)</f>
        <v>=DISPIMG("ID_DF80A48201B0449E9F9583CB8318DA52",1)</v>
      </c>
    </row>
    <row r="27" ht="228" customHeight="1" spans="1:8">
      <c r="A27" s="6">
        <v>26</v>
      </c>
      <c r="B27" s="17" t="s">
        <v>36</v>
      </c>
      <c r="C27" s="7" t="s">
        <v>69</v>
      </c>
      <c r="D27" s="7" t="s">
        <v>70</v>
      </c>
      <c r="E27" s="8" t="s">
        <v>71</v>
      </c>
      <c r="F27" s="9">
        <v>1</v>
      </c>
      <c r="G27" s="7" t="s">
        <v>12</v>
      </c>
      <c r="H27" s="10" t="str">
        <f>_xlfn.DISPIMG("ID_1250ACFE44E7480CA5FCDE168D13E2BD",1)</f>
        <v>=DISPIMG("ID_1250ACFE44E7480CA5FCDE168D13E2BD",1)</v>
      </c>
    </row>
    <row r="28" ht="342" customHeight="1" spans="1:8">
      <c r="A28" s="12">
        <v>27</v>
      </c>
      <c r="B28" s="17" t="s">
        <v>36</v>
      </c>
      <c r="C28" s="7" t="s">
        <v>72</v>
      </c>
      <c r="D28" s="7" t="s">
        <v>73</v>
      </c>
      <c r="E28" s="8" t="s">
        <v>74</v>
      </c>
      <c r="F28" s="14">
        <v>4</v>
      </c>
      <c r="G28" s="7" t="s">
        <v>12</v>
      </c>
      <c r="H28" s="15" t="str">
        <f>_xlfn.DISPIMG("ID_99255F66C1D9443596212EB6214CD5BB",1)</f>
        <v>=DISPIMG("ID_99255F66C1D9443596212EB6214CD5BB",1)</v>
      </c>
    </row>
    <row r="29" ht="171" customHeight="1" spans="1:8">
      <c r="A29" s="6">
        <v>28</v>
      </c>
      <c r="B29" s="17" t="s">
        <v>75</v>
      </c>
      <c r="C29" s="19" t="s">
        <v>76</v>
      </c>
      <c r="D29" s="19" t="s">
        <v>77</v>
      </c>
      <c r="E29" s="20" t="s">
        <v>78</v>
      </c>
      <c r="F29" s="21">
        <v>1</v>
      </c>
      <c r="G29" s="19" t="s">
        <v>12</v>
      </c>
      <c r="H29" s="10" t="str">
        <f>_xlfn.DISPIMG("ID_10DF231996834F5CB358187CDB08AD0A",1)</f>
        <v>=DISPIMG("ID_10DF231996834F5CB358187CDB08AD0A",1)</v>
      </c>
    </row>
    <row r="30" ht="183" customHeight="1" spans="1:8">
      <c r="A30" s="6">
        <v>29</v>
      </c>
      <c r="B30" s="17" t="s">
        <v>75</v>
      </c>
      <c r="C30" s="7" t="s">
        <v>79</v>
      </c>
      <c r="D30" s="7" t="s">
        <v>80</v>
      </c>
      <c r="E30" s="8" t="s">
        <v>81</v>
      </c>
      <c r="F30" s="9">
        <v>1</v>
      </c>
      <c r="G30" s="7" t="s">
        <v>82</v>
      </c>
      <c r="H30" s="10" t="str">
        <f>_xlfn.DISPIMG("ID_9BAE14E20AAF4AA39C30E77A9DA03A20",1)</f>
        <v>=DISPIMG("ID_9BAE14E20AAF4AA39C30E77A9DA03A20",1)</v>
      </c>
    </row>
    <row r="31" ht="135" customHeight="1" spans="1:8">
      <c r="A31" s="6">
        <v>30</v>
      </c>
      <c r="B31" s="17" t="s">
        <v>83</v>
      </c>
      <c r="C31" s="19" t="s">
        <v>84</v>
      </c>
      <c r="D31" s="19" t="s">
        <v>85</v>
      </c>
      <c r="E31" s="20" t="s">
        <v>86</v>
      </c>
      <c r="F31" s="21">
        <v>2</v>
      </c>
      <c r="G31" s="19" t="s">
        <v>87</v>
      </c>
      <c r="H31" s="15" t="str">
        <f>_xlfn.DISPIMG("ID_DDDAD2DC4D524FC682452D913B146321",1)</f>
        <v>=DISPIMG("ID_DDDAD2DC4D524FC682452D913B146321",1)</v>
      </c>
    </row>
    <row r="32" ht="167" customHeight="1" spans="1:8">
      <c r="A32" s="6">
        <v>31</v>
      </c>
      <c r="B32" s="17" t="s">
        <v>83</v>
      </c>
      <c r="C32" s="19" t="s">
        <v>88</v>
      </c>
      <c r="D32" s="19" t="s">
        <v>89</v>
      </c>
      <c r="E32" s="20" t="s">
        <v>90</v>
      </c>
      <c r="F32" s="21">
        <v>6</v>
      </c>
      <c r="G32" s="19" t="s">
        <v>82</v>
      </c>
      <c r="H32" s="22"/>
    </row>
    <row r="33" ht="138" customHeight="1" spans="1:8">
      <c r="A33" s="12">
        <v>32</v>
      </c>
      <c r="B33" s="17" t="s">
        <v>83</v>
      </c>
      <c r="C33" s="19" t="s">
        <v>91</v>
      </c>
      <c r="D33" s="19" t="s">
        <v>92</v>
      </c>
      <c r="E33" s="20" t="s">
        <v>93</v>
      </c>
      <c r="F33" s="23">
        <v>3</v>
      </c>
      <c r="G33" s="19" t="s">
        <v>87</v>
      </c>
      <c r="H33" s="15" t="str">
        <f>_xlfn.DISPIMG("ID_C64B5CF086CA418BA140B245E987C56A",1)</f>
        <v>=DISPIMG("ID_C64B5CF086CA418BA140B245E987C56A",1)</v>
      </c>
    </row>
    <row r="34" ht="131" customHeight="1" spans="1:8">
      <c r="A34" s="6">
        <v>33</v>
      </c>
      <c r="B34" s="17" t="s">
        <v>83</v>
      </c>
      <c r="C34" s="19" t="s">
        <v>94</v>
      </c>
      <c r="D34" s="19" t="s">
        <v>95</v>
      </c>
      <c r="E34" s="20" t="s">
        <v>96</v>
      </c>
      <c r="F34" s="21">
        <v>5</v>
      </c>
      <c r="G34" s="19" t="s">
        <v>87</v>
      </c>
      <c r="H34" s="24"/>
    </row>
    <row r="35" ht="109" customHeight="1" spans="1:8">
      <c r="A35" s="6">
        <v>34</v>
      </c>
      <c r="B35" s="17" t="s">
        <v>83</v>
      </c>
      <c r="C35" s="19" t="s">
        <v>97</v>
      </c>
      <c r="D35" s="19" t="s">
        <v>98</v>
      </c>
      <c r="E35" s="20" t="s">
        <v>99</v>
      </c>
      <c r="F35" s="21">
        <v>3</v>
      </c>
      <c r="G35" s="19" t="s">
        <v>87</v>
      </c>
      <c r="H35" s="22"/>
    </row>
    <row r="36" ht="156.5" customHeight="1" spans="1:8">
      <c r="A36" s="6">
        <v>35</v>
      </c>
      <c r="B36" s="17" t="s">
        <v>100</v>
      </c>
      <c r="C36" s="7" t="s">
        <v>21</v>
      </c>
      <c r="D36" s="7" t="s">
        <v>101</v>
      </c>
      <c r="E36" s="8" t="s">
        <v>23</v>
      </c>
      <c r="F36" s="9">
        <v>4</v>
      </c>
      <c r="G36" s="7" t="s">
        <v>12</v>
      </c>
      <c r="H36" s="10" t="str">
        <f>_xlfn.DISPIMG("ID_E2EF029AF4AE4784AE288FB30FA09EE9",1)</f>
        <v>=DISPIMG("ID_E2EF029AF4AE4784AE288FB30FA09EE9",1)</v>
      </c>
    </row>
    <row r="37" ht="136" customHeight="1" spans="1:8">
      <c r="A37" s="12">
        <v>36</v>
      </c>
      <c r="B37" s="17" t="s">
        <v>102</v>
      </c>
      <c r="C37" s="19" t="s">
        <v>103</v>
      </c>
      <c r="D37" s="19" t="s">
        <v>104</v>
      </c>
      <c r="E37" s="20" t="s">
        <v>105</v>
      </c>
      <c r="F37" s="23">
        <v>5</v>
      </c>
      <c r="G37" s="19" t="s">
        <v>106</v>
      </c>
      <c r="H37" s="25" t="str">
        <f>_xlfn.DISPIMG("ID_B8A98402B22949019F1E94A17E3B6F82",1)</f>
        <v>=DISPIMG("ID_B8A98402B22949019F1E94A17E3B6F82",1)</v>
      </c>
    </row>
    <row r="38" ht="159" customHeight="1" spans="1:8">
      <c r="A38" s="12">
        <v>37</v>
      </c>
      <c r="B38" s="17" t="s">
        <v>102</v>
      </c>
      <c r="C38" s="19" t="s">
        <v>107</v>
      </c>
      <c r="D38" s="19" t="s">
        <v>108</v>
      </c>
      <c r="E38" s="20" t="s">
        <v>109</v>
      </c>
      <c r="F38" s="23">
        <v>4</v>
      </c>
      <c r="G38" s="19" t="s">
        <v>87</v>
      </c>
      <c r="H38" s="25" t="str">
        <f>_xlfn.DISPIMG("ID_8F2377DC89E54475AC47E43E424DF63A",1)</f>
        <v>=DISPIMG("ID_8F2377DC89E54475AC47E43E424DF63A",1)</v>
      </c>
    </row>
    <row r="39" ht="179" customHeight="1" spans="1:8">
      <c r="A39" s="12">
        <v>38</v>
      </c>
      <c r="B39" s="17" t="s">
        <v>102</v>
      </c>
      <c r="C39" s="19" t="s">
        <v>110</v>
      </c>
      <c r="D39" s="19" t="s">
        <v>108</v>
      </c>
      <c r="E39" s="20" t="s">
        <v>111</v>
      </c>
      <c r="F39" s="23">
        <v>1</v>
      </c>
      <c r="G39" s="19" t="s">
        <v>87</v>
      </c>
      <c r="H39" s="25" t="str">
        <f>_xlfn.DISPIMG("ID_C0ED91B44AD143C892D4ACEA3BE3660E",1)</f>
        <v>=DISPIMG("ID_C0ED91B44AD143C892D4ACEA3BE3660E",1)</v>
      </c>
    </row>
    <row r="40" ht="211" customHeight="1" spans="1:8">
      <c r="A40" s="9">
        <v>39</v>
      </c>
      <c r="B40" s="17" t="s">
        <v>112</v>
      </c>
      <c r="C40" s="19" t="s">
        <v>113</v>
      </c>
      <c r="D40" s="19" t="s">
        <v>114</v>
      </c>
      <c r="E40" s="20" t="s">
        <v>115</v>
      </c>
      <c r="F40" s="21">
        <v>4</v>
      </c>
      <c r="G40" s="19" t="s">
        <v>82</v>
      </c>
      <c r="H40" s="26" t="str">
        <f>_xlfn.DISPIMG("ID_1AF14AF93C9C4896B7A02F490FECE28F",1)</f>
        <v>=DISPIMG("ID_1AF14AF93C9C4896B7A02F490FECE28F",1)</v>
      </c>
    </row>
    <row r="41" ht="198" customHeight="1" spans="1:8">
      <c r="A41" s="12">
        <v>40</v>
      </c>
      <c r="B41" s="13" t="s">
        <v>116</v>
      </c>
      <c r="C41" s="19" t="s">
        <v>117</v>
      </c>
      <c r="D41" s="19" t="s">
        <v>118</v>
      </c>
      <c r="E41" s="20" t="s">
        <v>119</v>
      </c>
      <c r="F41" s="23">
        <v>8</v>
      </c>
      <c r="G41" s="19" t="s">
        <v>82</v>
      </c>
      <c r="H41" s="25" t="str">
        <f>_xlfn.DISPIMG("ID_F3B4B434CC444BE39087C4CB0CFAF57C",1)</f>
        <v>=DISPIMG("ID_F3B4B434CC444BE39087C4CB0CFAF57C",1)</v>
      </c>
    </row>
    <row r="42" ht="126" customHeight="1" spans="1:8">
      <c r="A42" s="12">
        <v>41</v>
      </c>
      <c r="B42" s="13" t="s">
        <v>116</v>
      </c>
      <c r="C42" s="19" t="s">
        <v>103</v>
      </c>
      <c r="D42" s="19" t="s">
        <v>104</v>
      </c>
      <c r="E42" s="20" t="s">
        <v>120</v>
      </c>
      <c r="F42" s="23">
        <v>9</v>
      </c>
      <c r="G42" s="19" t="s">
        <v>106</v>
      </c>
      <c r="H42" s="25" t="str">
        <f>_xlfn.DISPIMG("ID_732EAE8D9ECF44E5AE373CD4C6C3E08B",1)</f>
        <v>=DISPIMG("ID_732EAE8D9ECF44E5AE373CD4C6C3E08B",1)</v>
      </c>
    </row>
    <row r="43" ht="143" customHeight="1" spans="1:8">
      <c r="A43" s="6">
        <v>42</v>
      </c>
      <c r="B43" s="17" t="s">
        <v>112</v>
      </c>
      <c r="C43" s="19" t="s">
        <v>121</v>
      </c>
      <c r="D43" s="19" t="s">
        <v>122</v>
      </c>
      <c r="E43" s="20" t="s">
        <v>123</v>
      </c>
      <c r="F43" s="21">
        <v>4</v>
      </c>
      <c r="G43" s="19" t="s">
        <v>87</v>
      </c>
      <c r="H43" s="26" t="str">
        <f>_xlfn.DISPIMG("ID_91123B1AD5AA40FCA1F8DE1CFB3DA707",1)</f>
        <v>=DISPIMG("ID_91123B1AD5AA40FCA1F8DE1CFB3DA707",1)</v>
      </c>
    </row>
    <row r="44" ht="103" customHeight="1" spans="1:8">
      <c r="A44" s="6">
        <v>43</v>
      </c>
      <c r="B44" s="17" t="s">
        <v>112</v>
      </c>
      <c r="C44" s="19" t="s">
        <v>97</v>
      </c>
      <c r="D44" s="19" t="s">
        <v>98</v>
      </c>
      <c r="E44" s="20" t="s">
        <v>124</v>
      </c>
      <c r="F44" s="21">
        <v>4</v>
      </c>
      <c r="G44" s="19" t="s">
        <v>87</v>
      </c>
      <c r="H44" s="26" t="str">
        <f>_xlfn.DISPIMG("ID_E828006D714C4F9388AEC0951BD5E906",1)</f>
        <v>=DISPIMG("ID_E828006D714C4F9388AEC0951BD5E906",1)</v>
      </c>
    </row>
    <row r="45" ht="166" customHeight="1" spans="1:8">
      <c r="A45" s="6">
        <v>44</v>
      </c>
      <c r="B45" s="17" t="s">
        <v>125</v>
      </c>
      <c r="C45" s="19" t="s">
        <v>126</v>
      </c>
      <c r="D45" s="19" t="s">
        <v>127</v>
      </c>
      <c r="E45" s="20" t="s">
        <v>128</v>
      </c>
      <c r="F45" s="21">
        <v>3</v>
      </c>
      <c r="G45" s="19" t="s">
        <v>12</v>
      </c>
      <c r="H45" s="26" t="str">
        <f>_xlfn.DISPIMG("ID_5481CAFEDC8A4E1CA6E1A67DB54DE92C",1)</f>
        <v>=DISPIMG("ID_5481CAFEDC8A4E1CA6E1A67DB54DE92C",1)</v>
      </c>
    </row>
    <row r="46" ht="177" customHeight="1" spans="1:8">
      <c r="A46" s="6">
        <v>45</v>
      </c>
      <c r="B46" s="17" t="s">
        <v>125</v>
      </c>
      <c r="C46" s="7" t="s">
        <v>113</v>
      </c>
      <c r="D46" s="7" t="s">
        <v>129</v>
      </c>
      <c r="E46" s="8" t="s">
        <v>130</v>
      </c>
      <c r="F46" s="9">
        <v>3</v>
      </c>
      <c r="G46" s="7" t="s">
        <v>82</v>
      </c>
      <c r="H46" s="10" t="str">
        <f>_xlfn.DISPIMG("ID_B16F90ED303D4A8FBE35999D74959518",1)</f>
        <v>=DISPIMG("ID_B16F90ED303D4A8FBE35999D74959518",1)</v>
      </c>
    </row>
    <row r="47" ht="192" customHeight="1" spans="1:8">
      <c r="A47" s="12">
        <v>46</v>
      </c>
      <c r="B47" s="13" t="s">
        <v>131</v>
      </c>
      <c r="C47" s="7" t="s">
        <v>117</v>
      </c>
      <c r="D47" s="7" t="s">
        <v>118</v>
      </c>
      <c r="E47" s="8" t="s">
        <v>132</v>
      </c>
      <c r="F47" s="14">
        <v>6</v>
      </c>
      <c r="G47" s="7" t="s">
        <v>82</v>
      </c>
      <c r="H47" s="15" t="str">
        <f>_xlfn.DISPIMG("ID_813BF6B9AFAC4D9B8015412BA6590461",1)</f>
        <v>=DISPIMG("ID_813BF6B9AFAC4D9B8015412BA6590461",1)</v>
      </c>
    </row>
    <row r="48" ht="253" customHeight="1" spans="1:8">
      <c r="A48" s="12">
        <v>47</v>
      </c>
      <c r="B48" s="13" t="s">
        <v>131</v>
      </c>
      <c r="C48" s="19" t="s">
        <v>103</v>
      </c>
      <c r="D48" s="19" t="s">
        <v>104</v>
      </c>
      <c r="E48" s="20" t="s">
        <v>120</v>
      </c>
      <c r="F48" s="23">
        <v>9</v>
      </c>
      <c r="G48" s="19" t="s">
        <v>106</v>
      </c>
      <c r="H48" s="25" t="str">
        <f>_xlfn.DISPIMG("ID_457B3A21AD114743852F47DC39C62B57",1)</f>
        <v>=DISPIMG("ID_457B3A21AD114743852F47DC39C62B57",1)</v>
      </c>
    </row>
    <row r="49" ht="164" customHeight="1" spans="1:8">
      <c r="A49" s="6">
        <v>48</v>
      </c>
      <c r="B49" s="17" t="s">
        <v>125</v>
      </c>
      <c r="C49" s="19" t="s">
        <v>121</v>
      </c>
      <c r="D49" s="19" t="s">
        <v>133</v>
      </c>
      <c r="E49" s="20" t="s">
        <v>134</v>
      </c>
      <c r="F49" s="21">
        <v>3</v>
      </c>
      <c r="G49" s="19" t="s">
        <v>87</v>
      </c>
      <c r="H49" s="26" t="str">
        <f>_xlfn.DISPIMG("ID_42D40761C62C4C1E9B1242C20DF8A851",1)</f>
        <v>=DISPIMG("ID_42D40761C62C4C1E9B1242C20DF8A851",1)</v>
      </c>
    </row>
    <row r="50" ht="111" customHeight="1" spans="1:8">
      <c r="A50" s="6">
        <v>49</v>
      </c>
      <c r="B50" s="17" t="s">
        <v>125</v>
      </c>
      <c r="C50" s="19" t="s">
        <v>97</v>
      </c>
      <c r="D50" s="19" t="s">
        <v>98</v>
      </c>
      <c r="E50" s="20" t="s">
        <v>99</v>
      </c>
      <c r="F50" s="21">
        <v>3</v>
      </c>
      <c r="G50" s="19" t="s">
        <v>87</v>
      </c>
      <c r="H50" s="26" t="str">
        <f>_xlfn.DISPIMG("ID_D47DCCB9368847E781519FC5F7B0320F",1)</f>
        <v>=DISPIMG("ID_D47DCCB9368847E781519FC5F7B0320F",1)</v>
      </c>
    </row>
    <row r="51" ht="181" customHeight="1" spans="1:8">
      <c r="A51" s="6">
        <v>50</v>
      </c>
      <c r="B51" s="17" t="s">
        <v>135</v>
      </c>
      <c r="C51" s="19" t="s">
        <v>121</v>
      </c>
      <c r="D51" s="19" t="s">
        <v>136</v>
      </c>
      <c r="E51" s="20" t="s">
        <v>134</v>
      </c>
      <c r="F51" s="21">
        <v>1</v>
      </c>
      <c r="G51" s="19" t="s">
        <v>12</v>
      </c>
      <c r="H51" s="26" t="str">
        <f>_xlfn.DISPIMG("ID_199EEEE2AB354F679BBB2B0330A63876",1)</f>
        <v>=DISPIMG("ID_199EEEE2AB354F679BBB2B0330A63876",1)</v>
      </c>
    </row>
    <row r="52" ht="99" customHeight="1" spans="1:8">
      <c r="A52" s="6">
        <v>51</v>
      </c>
      <c r="B52" s="17" t="s">
        <v>135</v>
      </c>
      <c r="C52" s="19" t="s">
        <v>97</v>
      </c>
      <c r="D52" s="19" t="s">
        <v>137</v>
      </c>
      <c r="E52" s="20" t="s">
        <v>138</v>
      </c>
      <c r="F52" s="21">
        <v>1</v>
      </c>
      <c r="G52" s="19" t="s">
        <v>87</v>
      </c>
      <c r="H52" s="26" t="str">
        <f>_xlfn.DISPIMG("ID_FDDC2EC775894CEE85821A75EAEFAB2D",1)</f>
        <v>=DISPIMG("ID_FDDC2EC775894CEE85821A75EAEFAB2D",1)</v>
      </c>
    </row>
    <row r="53" ht="210" customHeight="1" spans="1:8">
      <c r="A53" s="12">
        <v>52</v>
      </c>
      <c r="B53" s="13" t="s">
        <v>139</v>
      </c>
      <c r="C53" s="19" t="s">
        <v>140</v>
      </c>
      <c r="D53" s="27" t="s">
        <v>141</v>
      </c>
      <c r="E53" s="20" t="s">
        <v>142</v>
      </c>
      <c r="F53" s="23">
        <v>1</v>
      </c>
      <c r="G53" s="19" t="s">
        <v>12</v>
      </c>
      <c r="H53" s="25" t="str">
        <f>_xlfn.DISPIMG("ID_2BD161A1D6D54A8986ED901CE80B0DF4",1)</f>
        <v>=DISPIMG("ID_2BD161A1D6D54A8986ED901CE80B0DF4",1)</v>
      </c>
    </row>
    <row r="54" ht="262" customHeight="1" spans="1:8">
      <c r="A54" s="12">
        <v>53</v>
      </c>
      <c r="B54" s="13" t="s">
        <v>143</v>
      </c>
      <c r="C54" s="19" t="s">
        <v>144</v>
      </c>
      <c r="D54" s="19" t="s">
        <v>145</v>
      </c>
      <c r="E54" s="20" t="s">
        <v>146</v>
      </c>
      <c r="F54" s="23">
        <v>55</v>
      </c>
      <c r="G54" s="19" t="s">
        <v>12</v>
      </c>
      <c r="H54" s="25" t="str">
        <f>_xlfn.DISPIMG("ID_68A15E6F22EB40CE8C317F15C66CF1B4",1)</f>
        <v>=DISPIMG("ID_68A15E6F22EB40CE8C317F15C66CF1B4",1)</v>
      </c>
    </row>
    <row r="55" ht="270" customHeight="1" spans="1:8">
      <c r="A55" s="12">
        <v>54</v>
      </c>
      <c r="B55" s="13" t="s">
        <v>143</v>
      </c>
      <c r="C55" s="19" t="s">
        <v>147</v>
      </c>
      <c r="D55" s="19" t="s">
        <v>148</v>
      </c>
      <c r="E55" s="20" t="s">
        <v>149</v>
      </c>
      <c r="F55" s="23">
        <v>12</v>
      </c>
      <c r="G55" s="19" t="s">
        <v>12</v>
      </c>
      <c r="H55" s="25" t="str">
        <f>_xlfn.DISPIMG("ID_D3A7B0D7829C4AA3A57A646062C41ED2",1)</f>
        <v>=DISPIMG("ID_D3A7B0D7829C4AA3A57A646062C41ED2",1)</v>
      </c>
    </row>
    <row r="56" ht="191" customHeight="1" spans="1:8">
      <c r="A56" s="12">
        <v>55</v>
      </c>
      <c r="B56" s="13" t="s">
        <v>143</v>
      </c>
      <c r="C56" s="19" t="s">
        <v>79</v>
      </c>
      <c r="D56" s="27" t="s">
        <v>150</v>
      </c>
      <c r="E56" s="20" t="s">
        <v>151</v>
      </c>
      <c r="F56" s="23">
        <v>67</v>
      </c>
      <c r="G56" s="19" t="s">
        <v>82</v>
      </c>
      <c r="H56" s="25" t="str">
        <f>_xlfn.DISPIMG("ID_0DF54628B89A48C692A7291895FCC917",1)</f>
        <v>=DISPIMG("ID_0DF54628B89A48C692A7291895FCC917",1)</v>
      </c>
    </row>
    <row r="57" ht="126" customHeight="1" spans="1:8">
      <c r="A57" s="12">
        <v>56</v>
      </c>
      <c r="B57" s="13" t="s">
        <v>143</v>
      </c>
      <c r="C57" s="19" t="s">
        <v>152</v>
      </c>
      <c r="D57" s="19" t="s">
        <v>153</v>
      </c>
      <c r="E57" s="20" t="s">
        <v>154</v>
      </c>
      <c r="F57" s="23">
        <v>56</v>
      </c>
      <c r="G57" s="19" t="s">
        <v>106</v>
      </c>
      <c r="H57" s="25" t="str">
        <f>_xlfn.DISPIMG("ID_4F0985A95ECF4A2EA325F90C93226B6E",1)</f>
        <v>=DISPIMG("ID_4F0985A95ECF4A2EA325F90C93226B6E",1)</v>
      </c>
    </row>
    <row r="58" ht="163" customHeight="1" spans="1:8">
      <c r="A58" s="12">
        <v>57</v>
      </c>
      <c r="B58" s="13" t="s">
        <v>155</v>
      </c>
      <c r="C58" s="7" t="s">
        <v>156</v>
      </c>
      <c r="D58" s="28" t="s">
        <v>157</v>
      </c>
      <c r="E58" s="8" t="s">
        <v>158</v>
      </c>
      <c r="F58" s="14">
        <v>5</v>
      </c>
      <c r="G58" s="7" t="s">
        <v>56</v>
      </c>
      <c r="H58" s="15" t="str">
        <f>_xlfn.DISPIMG("ID_2D1326411DB740729727307D739F85AA",1)</f>
        <v>=DISPIMG("ID_2D1326411DB740729727307D739F85AA",1)</v>
      </c>
    </row>
    <row r="59" ht="191" customHeight="1" spans="1:8">
      <c r="A59" s="12">
        <v>58</v>
      </c>
      <c r="B59" s="13" t="s">
        <v>155</v>
      </c>
      <c r="C59" s="7" t="s">
        <v>79</v>
      </c>
      <c r="D59" s="28" t="s">
        <v>150</v>
      </c>
      <c r="E59" s="8" t="s">
        <v>159</v>
      </c>
      <c r="F59" s="14">
        <v>5</v>
      </c>
      <c r="G59" s="7" t="s">
        <v>82</v>
      </c>
      <c r="H59" s="15" t="str">
        <f>_xlfn.DISPIMG("ID_BDE97613097040158F5BC8042F5FC138",1)</f>
        <v>=DISPIMG("ID_BDE97613097040158F5BC8042F5FC138",1)</v>
      </c>
    </row>
    <row r="60" ht="173" customHeight="1" spans="1:8">
      <c r="A60" s="12">
        <v>59</v>
      </c>
      <c r="B60" s="13" t="s">
        <v>155</v>
      </c>
      <c r="C60" s="7" t="s">
        <v>117</v>
      </c>
      <c r="D60" s="7" t="s">
        <v>118</v>
      </c>
      <c r="E60" s="8" t="s">
        <v>132</v>
      </c>
      <c r="F60" s="14">
        <v>5</v>
      </c>
      <c r="G60" s="7" t="s">
        <v>82</v>
      </c>
      <c r="H60" s="15" t="str">
        <f>_xlfn.DISPIMG("ID_9EA153489F9B4F1DAD15A69C6D4CFB8A",1)</f>
        <v>=DISPIMG("ID_9EA153489F9B4F1DAD15A69C6D4CFB8A",1)</v>
      </c>
    </row>
    <row r="61" ht="129" customHeight="1" spans="1:8">
      <c r="A61" s="12">
        <v>60</v>
      </c>
      <c r="B61" s="13" t="s">
        <v>155</v>
      </c>
      <c r="C61" s="7" t="s">
        <v>152</v>
      </c>
      <c r="D61" s="7" t="s">
        <v>153</v>
      </c>
      <c r="E61" s="8" t="s">
        <v>160</v>
      </c>
      <c r="F61" s="14">
        <v>5</v>
      </c>
      <c r="G61" s="7" t="s">
        <v>106</v>
      </c>
      <c r="H61" s="15" t="str">
        <f>_xlfn.DISPIMG("ID_38E4FE8E7A574D73B9E028922B843336",1)</f>
        <v>=DISPIMG("ID_38E4FE8E7A574D73B9E028922B843336",1)</v>
      </c>
    </row>
    <row r="62" ht="172" customHeight="1" spans="1:8">
      <c r="A62" s="12">
        <v>61</v>
      </c>
      <c r="B62" s="13" t="s">
        <v>161</v>
      </c>
      <c r="C62" s="7" t="s">
        <v>162</v>
      </c>
      <c r="D62" s="7" t="s">
        <v>163</v>
      </c>
      <c r="E62" s="8" t="s">
        <v>164</v>
      </c>
      <c r="F62" s="14">
        <v>3</v>
      </c>
      <c r="G62" s="7" t="s">
        <v>106</v>
      </c>
      <c r="H62" s="15" t="str">
        <f>_xlfn.DISPIMG("ID_5A3218ADFEBF456DA9C503FD2A6E72A0",1)</f>
        <v>=DISPIMG("ID_5A3218ADFEBF456DA9C503FD2A6E72A0",1)</v>
      </c>
    </row>
    <row r="63" ht="131" customHeight="1" spans="1:8">
      <c r="A63" s="12">
        <v>62</v>
      </c>
      <c r="B63" s="13" t="s">
        <v>161</v>
      </c>
      <c r="C63" s="7" t="s">
        <v>165</v>
      </c>
      <c r="D63" s="7" t="s">
        <v>166</v>
      </c>
      <c r="E63" s="8" t="s">
        <v>167</v>
      </c>
      <c r="F63" s="14">
        <v>12</v>
      </c>
      <c r="G63" s="7" t="s">
        <v>82</v>
      </c>
      <c r="H63" s="15" t="str">
        <f>_xlfn.DISPIMG("ID_DD2AA844003248A7B8B8D869CC3170F9",1)</f>
        <v>=DISPIMG("ID_DD2AA844003248A7B8B8D869CC3170F9",1)</v>
      </c>
    </row>
    <row r="64" ht="156" customHeight="1" spans="1:8">
      <c r="A64" s="12">
        <v>63</v>
      </c>
      <c r="B64" s="13" t="s">
        <v>168</v>
      </c>
      <c r="C64" s="7" t="s">
        <v>169</v>
      </c>
      <c r="D64" s="7" t="s">
        <v>170</v>
      </c>
      <c r="E64" s="8" t="s">
        <v>171</v>
      </c>
      <c r="F64" s="14">
        <v>6</v>
      </c>
      <c r="G64" s="7" t="s">
        <v>87</v>
      </c>
      <c r="H64" s="15" t="str">
        <f>_xlfn.DISPIMG("ID_1B6400734E2B43FB9F0CFD4DC62FF0AF",1)</f>
        <v>=DISPIMG("ID_1B6400734E2B43FB9F0CFD4DC62FF0AF",1)</v>
      </c>
    </row>
    <row r="65" ht="108" customHeight="1" spans="1:8">
      <c r="A65" s="6">
        <v>64</v>
      </c>
      <c r="B65" s="17" t="s">
        <v>172</v>
      </c>
      <c r="C65" s="7" t="s">
        <v>173</v>
      </c>
      <c r="D65" s="7" t="s">
        <v>174</v>
      </c>
      <c r="E65" s="8" t="s">
        <v>175</v>
      </c>
      <c r="F65" s="9">
        <v>6</v>
      </c>
      <c r="G65" s="7" t="s">
        <v>87</v>
      </c>
      <c r="H65" s="10" t="str">
        <f>_xlfn.DISPIMG("ID_843C61FD0B4E40F9A60E2F2C64E8D680",1)</f>
        <v>=DISPIMG("ID_843C61FD0B4E40F9A60E2F2C64E8D680",1)</v>
      </c>
    </row>
    <row r="66" ht="133" customHeight="1" spans="1:8">
      <c r="A66" s="6">
        <v>65</v>
      </c>
      <c r="B66" s="17" t="s">
        <v>176</v>
      </c>
      <c r="C66" s="7" t="s">
        <v>103</v>
      </c>
      <c r="D66" s="7" t="s">
        <v>104</v>
      </c>
      <c r="E66" s="8" t="s">
        <v>177</v>
      </c>
      <c r="F66" s="9">
        <v>24</v>
      </c>
      <c r="G66" s="7" t="s">
        <v>106</v>
      </c>
      <c r="H66" s="10" t="str">
        <f>_xlfn.DISPIMG("ID_47865EE0DE414C1A87477091BBDBBD8B",1)</f>
        <v>=DISPIMG("ID_47865EE0DE414C1A87477091BBDBBD8B",1)</v>
      </c>
    </row>
    <row r="67" ht="158" customHeight="1" spans="1:8">
      <c r="A67" s="6">
        <v>66</v>
      </c>
      <c r="B67" s="17" t="s">
        <v>176</v>
      </c>
      <c r="C67" s="7" t="s">
        <v>178</v>
      </c>
      <c r="D67" s="7" t="s">
        <v>179</v>
      </c>
      <c r="E67" s="8" t="s">
        <v>180</v>
      </c>
      <c r="F67" s="9">
        <v>1</v>
      </c>
      <c r="G67" s="7" t="s">
        <v>12</v>
      </c>
      <c r="H67" s="10" t="str">
        <f>_xlfn.DISPIMG("ID_9C74C34335E447A8A90D52AF9F5B7DF3",1)</f>
        <v>=DISPIMG("ID_9C74C34335E447A8A90D52AF9F5B7DF3",1)</v>
      </c>
    </row>
    <row r="68" ht="176" customHeight="1" spans="1:8">
      <c r="A68" s="6">
        <v>67</v>
      </c>
      <c r="B68" s="17" t="s">
        <v>176</v>
      </c>
      <c r="C68" s="7" t="s">
        <v>117</v>
      </c>
      <c r="D68" s="7" t="s">
        <v>118</v>
      </c>
      <c r="E68" s="8" t="s">
        <v>132</v>
      </c>
      <c r="F68" s="9">
        <v>1</v>
      </c>
      <c r="G68" s="7" t="s">
        <v>82</v>
      </c>
      <c r="H68" s="10" t="str">
        <f>_xlfn.DISPIMG("ID_708830FCF1AB43C9BA005C77F65EF32E",1)</f>
        <v>=DISPIMG("ID_708830FCF1AB43C9BA005C77F65EF32E",1)</v>
      </c>
    </row>
    <row r="69" ht="152.5" customHeight="1" spans="1:8">
      <c r="A69" s="6">
        <v>68</v>
      </c>
      <c r="B69" s="17" t="s">
        <v>181</v>
      </c>
      <c r="C69" s="7" t="s">
        <v>152</v>
      </c>
      <c r="D69" s="7" t="s">
        <v>153</v>
      </c>
      <c r="E69" s="8" t="s">
        <v>182</v>
      </c>
      <c r="F69" s="9">
        <v>4</v>
      </c>
      <c r="G69" s="7" t="s">
        <v>106</v>
      </c>
      <c r="H69" s="10" t="str">
        <f>_xlfn.DISPIMG("ID_8219D3AA23484289BDA6902BD09EBAC3",1)</f>
        <v>=DISPIMG("ID_8219D3AA23484289BDA6902BD09EBAC3",1)</v>
      </c>
    </row>
    <row r="70" ht="149" customHeight="1" spans="1:8">
      <c r="A70" s="6">
        <v>69</v>
      </c>
      <c r="B70" s="17" t="s">
        <v>183</v>
      </c>
      <c r="C70" s="19" t="s">
        <v>184</v>
      </c>
      <c r="D70" s="19" t="s">
        <v>185</v>
      </c>
      <c r="E70" s="20" t="s">
        <v>186</v>
      </c>
      <c r="F70" s="21">
        <v>2</v>
      </c>
      <c r="G70" s="19" t="s">
        <v>12</v>
      </c>
      <c r="H70" s="26" t="str">
        <f>_xlfn.DISPIMG("ID_ED6FA3AD69744AB4B5030109ECCF9A0B",1)</f>
        <v>=DISPIMG("ID_ED6FA3AD69744AB4B5030109ECCF9A0B",1)</v>
      </c>
    </row>
    <row r="71" ht="194" customHeight="1" spans="1:8">
      <c r="A71" s="12">
        <v>70</v>
      </c>
      <c r="B71" s="13" t="s">
        <v>187</v>
      </c>
      <c r="C71" s="19" t="s">
        <v>117</v>
      </c>
      <c r="D71" s="19" t="s">
        <v>118</v>
      </c>
      <c r="E71" s="20" t="s">
        <v>119</v>
      </c>
      <c r="F71" s="23">
        <v>20</v>
      </c>
      <c r="G71" s="19" t="s">
        <v>82</v>
      </c>
      <c r="H71" s="25" t="str">
        <f>_xlfn.DISPIMG("ID_8F8013F0441B45CEBB9B192C7093DAD6",1)</f>
        <v>=DISPIMG("ID_8F8013F0441B45CEBB9B192C7093DAD6",1)</v>
      </c>
    </row>
    <row r="72" ht="170" customHeight="1" spans="1:8">
      <c r="A72" s="12">
        <v>71</v>
      </c>
      <c r="B72" s="13" t="s">
        <v>188</v>
      </c>
      <c r="C72" s="19" t="s">
        <v>189</v>
      </c>
      <c r="D72" s="19" t="s">
        <v>190</v>
      </c>
      <c r="E72" s="20" t="s">
        <v>191</v>
      </c>
      <c r="F72" s="23">
        <v>1</v>
      </c>
      <c r="G72" s="19" t="s">
        <v>12</v>
      </c>
      <c r="H72" s="25" t="str">
        <f>_xlfn.DISPIMG("ID_64C5FB8ED9614B6DAB20B5CB0D1DB0D9",1)</f>
        <v>=DISPIMG("ID_64C5FB8ED9614B6DAB20B5CB0D1DB0D9",1)</v>
      </c>
    </row>
    <row r="73" ht="195" customHeight="1" spans="1:8">
      <c r="A73" s="12">
        <v>72</v>
      </c>
      <c r="B73" s="13" t="s">
        <v>188</v>
      </c>
      <c r="C73" s="19" t="s">
        <v>117</v>
      </c>
      <c r="D73" s="19" t="s">
        <v>118</v>
      </c>
      <c r="E73" s="20" t="s">
        <v>119</v>
      </c>
      <c r="F73" s="23">
        <v>30</v>
      </c>
      <c r="G73" s="19" t="s">
        <v>82</v>
      </c>
      <c r="H73" s="25" t="str">
        <f>_xlfn.DISPIMG("ID_EE65DF83EBE848B9A28EABC860A13D2E",1)</f>
        <v>=DISPIMG("ID_EE65DF83EBE848B9A28EABC860A13D2E",1)</v>
      </c>
    </row>
    <row r="74" ht="161" customHeight="1" spans="1:8">
      <c r="A74" s="12">
        <v>73</v>
      </c>
      <c r="B74" s="13" t="s">
        <v>192</v>
      </c>
      <c r="C74" s="7" t="s">
        <v>193</v>
      </c>
      <c r="D74" s="7" t="s">
        <v>194</v>
      </c>
      <c r="E74" s="8" t="s">
        <v>180</v>
      </c>
      <c r="F74" s="14">
        <v>8</v>
      </c>
      <c r="G74" s="7" t="s">
        <v>12</v>
      </c>
      <c r="H74" s="15" t="str">
        <f>_xlfn.DISPIMG("ID_E61C46EB3EF94F20BEB55E24253DDCB4",1)</f>
        <v>=DISPIMG("ID_E61C46EB3EF94F20BEB55E24253DDCB4",1)</v>
      </c>
    </row>
    <row r="75" ht="176" customHeight="1" spans="1:8">
      <c r="A75" s="12">
        <v>74</v>
      </c>
      <c r="B75" s="13" t="s">
        <v>192</v>
      </c>
      <c r="C75" s="7" t="s">
        <v>79</v>
      </c>
      <c r="D75" s="28" t="s">
        <v>150</v>
      </c>
      <c r="E75" s="8" t="s">
        <v>159</v>
      </c>
      <c r="F75" s="14">
        <v>16</v>
      </c>
      <c r="G75" s="7" t="s">
        <v>82</v>
      </c>
      <c r="H75" s="15" t="str">
        <f>_xlfn.DISPIMG("ID_EFCFCD38CC344EE8A617F693FF1AF5BA",1)</f>
        <v>=DISPIMG("ID_EFCFCD38CC344EE8A617F693FF1AF5BA",1)</v>
      </c>
    </row>
    <row r="76" ht="183.5" customHeight="1" spans="1:8">
      <c r="A76" s="6">
        <v>75</v>
      </c>
      <c r="B76" s="17" t="s">
        <v>195</v>
      </c>
      <c r="C76" s="7" t="s">
        <v>103</v>
      </c>
      <c r="D76" s="7" t="s">
        <v>104</v>
      </c>
      <c r="E76" s="8" t="s">
        <v>160</v>
      </c>
      <c r="F76" s="9">
        <v>16</v>
      </c>
      <c r="G76" s="7" t="s">
        <v>106</v>
      </c>
      <c r="H76" s="10" t="str">
        <f>_xlfn.DISPIMG("ID_D3691F7029DA405E8B77A18D8B89303B",1)</f>
        <v>=DISPIMG("ID_D3691F7029DA405E8B77A18D8B89303B",1)</v>
      </c>
    </row>
    <row r="77" ht="132.5" customHeight="1" spans="1:8">
      <c r="A77" s="6">
        <v>76</v>
      </c>
      <c r="B77" s="17" t="s">
        <v>196</v>
      </c>
      <c r="C77" s="7" t="s">
        <v>197</v>
      </c>
      <c r="D77" s="7" t="s">
        <v>198</v>
      </c>
      <c r="E77" s="8" t="s">
        <v>160</v>
      </c>
      <c r="F77" s="9">
        <v>2</v>
      </c>
      <c r="G77" s="7" t="s">
        <v>106</v>
      </c>
      <c r="H77" s="10" t="str">
        <f>_xlfn.DISPIMG("ID_711071303EE344D2AF4FF6DE8DAA8A41",1)</f>
        <v>=DISPIMG("ID_711071303EE344D2AF4FF6DE8DAA8A41",1)</v>
      </c>
    </row>
    <row r="78" ht="134" customHeight="1" spans="1:8">
      <c r="A78" s="6">
        <v>77</v>
      </c>
      <c r="B78" s="17" t="s">
        <v>199</v>
      </c>
      <c r="C78" s="19" t="s">
        <v>200</v>
      </c>
      <c r="D78" s="19" t="s">
        <v>201</v>
      </c>
      <c r="E78" s="20" t="s">
        <v>202</v>
      </c>
      <c r="F78" s="21">
        <v>10</v>
      </c>
      <c r="G78" s="19" t="s">
        <v>87</v>
      </c>
      <c r="H78" s="26" t="str">
        <f>_xlfn.DISPIMG("ID_74543EB176474EA8AEDBB386F72AD43C",1)</f>
        <v>=DISPIMG("ID_74543EB176474EA8AEDBB386F72AD43C",1)</v>
      </c>
    </row>
    <row r="79" ht="127" customHeight="1" spans="1:8">
      <c r="A79" s="6">
        <v>78</v>
      </c>
      <c r="B79" s="17" t="s">
        <v>199</v>
      </c>
      <c r="C79" s="19" t="s">
        <v>200</v>
      </c>
      <c r="D79" s="19" t="s">
        <v>203</v>
      </c>
      <c r="E79" s="20" t="s">
        <v>202</v>
      </c>
      <c r="F79" s="21">
        <v>10</v>
      </c>
      <c r="G79" s="19" t="s">
        <v>87</v>
      </c>
      <c r="H79" s="26" t="str">
        <f>_xlfn.DISPIMG("ID_753028F135E845328E3B00E9B868BAA8",1)</f>
        <v>=DISPIMG("ID_753028F135E845328E3B00E9B868BAA8",1)</v>
      </c>
    </row>
    <row r="80" ht="135" customHeight="1" spans="1:8">
      <c r="A80" s="6">
        <v>79</v>
      </c>
      <c r="B80" s="17" t="s">
        <v>199</v>
      </c>
      <c r="C80" s="19" t="s">
        <v>204</v>
      </c>
      <c r="D80" s="19" t="s">
        <v>205</v>
      </c>
      <c r="E80" s="20" t="s">
        <v>206</v>
      </c>
      <c r="F80" s="21">
        <v>50</v>
      </c>
      <c r="G80" s="19" t="s">
        <v>82</v>
      </c>
      <c r="H80" s="26" t="str">
        <f>_xlfn.DISPIMG("ID_F2274D671DBA4E0693A42A4E351A6A58",1)</f>
        <v>=DISPIMG("ID_F2274D671DBA4E0693A42A4E351A6A58",1)</v>
      </c>
    </row>
    <row r="81" ht="162" customHeight="1" spans="1:8">
      <c r="A81" s="6">
        <v>80</v>
      </c>
      <c r="B81" s="17" t="s">
        <v>199</v>
      </c>
      <c r="C81" s="19" t="s">
        <v>207</v>
      </c>
      <c r="D81" s="19" t="s">
        <v>205</v>
      </c>
      <c r="E81" s="20" t="s">
        <v>208</v>
      </c>
      <c r="F81" s="21">
        <v>60</v>
      </c>
      <c r="G81" s="19" t="s">
        <v>82</v>
      </c>
      <c r="H81" s="26" t="str">
        <f>_xlfn.DISPIMG("ID_6422BC3CBB344C278136985775FFF0EC",1)</f>
        <v>=DISPIMG("ID_6422BC3CBB344C278136985775FFF0EC",1)</v>
      </c>
    </row>
    <row r="82" ht="127" customHeight="1" spans="1:8">
      <c r="A82" s="6">
        <v>81</v>
      </c>
      <c r="B82" s="17" t="s">
        <v>199</v>
      </c>
      <c r="C82" s="19" t="s">
        <v>209</v>
      </c>
      <c r="D82" s="19" t="s">
        <v>210</v>
      </c>
      <c r="E82" s="20" t="s">
        <v>211</v>
      </c>
      <c r="F82" s="21">
        <v>1</v>
      </c>
      <c r="G82" s="19" t="s">
        <v>106</v>
      </c>
      <c r="H82" s="26" t="str">
        <f>_xlfn.DISPIMG("ID_0DF6C09C53894EE68169AE46AF9707CE",1)</f>
        <v>=DISPIMG("ID_0DF6C09C53894EE68169AE46AF9707CE",1)</v>
      </c>
    </row>
    <row r="83" ht="160" customHeight="1" spans="1:8">
      <c r="A83" s="6">
        <v>82</v>
      </c>
      <c r="B83" s="17" t="s">
        <v>199</v>
      </c>
      <c r="C83" s="19" t="s">
        <v>140</v>
      </c>
      <c r="D83" s="19" t="s">
        <v>212</v>
      </c>
      <c r="E83" s="20" t="s">
        <v>213</v>
      </c>
      <c r="F83" s="21">
        <v>2</v>
      </c>
      <c r="G83" s="19" t="s">
        <v>106</v>
      </c>
      <c r="H83" s="26" t="str">
        <f>_xlfn.DISPIMG("ID_E3828B0502BB4822BD34E0BB247EEFBD",1)</f>
        <v>=DISPIMG("ID_E3828B0502BB4822BD34E0BB247EEFBD",1)</v>
      </c>
    </row>
    <row r="84" ht="206" customHeight="1" spans="1:8">
      <c r="A84" s="6">
        <v>83</v>
      </c>
      <c r="B84" s="17" t="s">
        <v>214</v>
      </c>
      <c r="C84" s="7" t="s">
        <v>215</v>
      </c>
      <c r="D84" s="7" t="s">
        <v>216</v>
      </c>
      <c r="E84" s="8" t="s">
        <v>217</v>
      </c>
      <c r="F84" s="9">
        <v>5</v>
      </c>
      <c r="G84" s="7" t="s">
        <v>56</v>
      </c>
      <c r="H84" s="10" t="str">
        <f>_xlfn.DISPIMG("ID_0FE166794FB343808A65C817BC0CF15F",1)</f>
        <v>=DISPIMG("ID_0FE166794FB343808A65C817BC0CF15F",1)</v>
      </c>
    </row>
    <row r="85" ht="216" customHeight="1" spans="1:8">
      <c r="A85" s="12">
        <v>84</v>
      </c>
      <c r="B85" s="17" t="s">
        <v>214</v>
      </c>
      <c r="C85" s="7" t="s">
        <v>218</v>
      </c>
      <c r="D85" s="7" t="s">
        <v>219</v>
      </c>
      <c r="E85" s="8" t="s">
        <v>220</v>
      </c>
      <c r="F85" s="14">
        <v>1</v>
      </c>
      <c r="G85" s="7" t="s">
        <v>12</v>
      </c>
      <c r="H85" s="15" t="str">
        <f>_xlfn.DISPIMG("ID_8EBEC5E059F54F64BC8B0E226E09CB1C",1)</f>
        <v>=DISPIMG("ID_8EBEC5E059F54F64BC8B0E226E09CB1C",1)</v>
      </c>
    </row>
    <row r="86" ht="94" customHeight="1" spans="1:8">
      <c r="A86" s="6">
        <v>85</v>
      </c>
      <c r="B86" s="17" t="s">
        <v>221</v>
      </c>
      <c r="C86" s="7" t="s">
        <v>222</v>
      </c>
      <c r="D86" s="7" t="s">
        <v>223</v>
      </c>
      <c r="E86" s="8" t="s">
        <v>224</v>
      </c>
      <c r="F86" s="9">
        <v>3</v>
      </c>
      <c r="G86" s="7" t="s">
        <v>12</v>
      </c>
      <c r="H86" s="10" t="str">
        <f>_xlfn.DISPIMG("ID_423587F01235495F8510AD93FFAAF234",1)</f>
        <v>=DISPIMG("ID_423587F01235495F8510AD93FFAAF234",1)</v>
      </c>
    </row>
    <row r="87" ht="94" customHeight="1" spans="1:8">
      <c r="A87" s="6">
        <v>86</v>
      </c>
      <c r="B87" s="17" t="s">
        <v>225</v>
      </c>
      <c r="C87" s="7" t="s">
        <v>222</v>
      </c>
      <c r="D87" s="7" t="s">
        <v>223</v>
      </c>
      <c r="E87" s="8" t="s">
        <v>224</v>
      </c>
      <c r="F87" s="9">
        <v>1</v>
      </c>
      <c r="G87" s="7" t="s">
        <v>12</v>
      </c>
      <c r="H87" s="10" t="str">
        <f>_xlfn.DISPIMG("ID_7767DC25E3F946E9AB297E15751C54BA",1)</f>
        <v>=DISPIMG("ID_7767DC25E3F946E9AB297E15751C54BA",1)</v>
      </c>
    </row>
    <row r="88" ht="195.25" customHeight="1" spans="1:8">
      <c r="A88" s="6">
        <v>87</v>
      </c>
      <c r="B88" s="17" t="s">
        <v>226</v>
      </c>
      <c r="C88" s="7" t="s">
        <v>227</v>
      </c>
      <c r="D88" s="7" t="s">
        <v>34</v>
      </c>
      <c r="E88" s="8" t="s">
        <v>35</v>
      </c>
      <c r="F88" s="9">
        <v>2</v>
      </c>
      <c r="G88" s="7" t="s">
        <v>12</v>
      </c>
      <c r="H88" s="10" t="str">
        <f>_xlfn.DISPIMG("ID_9D16CFCB56AF451CADD4C2CC032C330B",1)</f>
        <v>=DISPIMG("ID_9D16CFCB56AF451CADD4C2CC032C330B",1)</v>
      </c>
    </row>
    <row r="89" ht="117" customHeight="1" spans="1:8">
      <c r="A89" s="12">
        <v>88</v>
      </c>
      <c r="B89" s="17" t="s">
        <v>226</v>
      </c>
      <c r="C89" s="7" t="s">
        <v>228</v>
      </c>
      <c r="D89" s="7" t="s">
        <v>229</v>
      </c>
      <c r="E89" s="8" t="s">
        <v>230</v>
      </c>
      <c r="F89" s="14">
        <v>1</v>
      </c>
      <c r="G89" s="7" t="s">
        <v>12</v>
      </c>
      <c r="H89" s="15" t="str">
        <f>_xlfn.DISPIMG("ID_A53BC26CD3014E03B73A6AEABF1EDA72",1)</f>
        <v>=DISPIMG("ID_A53BC26CD3014E03B73A6AEABF1EDA72",1)</v>
      </c>
    </row>
    <row r="90" ht="156.5" customHeight="1" spans="1:8">
      <c r="A90" s="6">
        <v>89</v>
      </c>
      <c r="B90" s="17" t="s">
        <v>231</v>
      </c>
      <c r="C90" s="7" t="s">
        <v>33</v>
      </c>
      <c r="D90" s="7" t="s">
        <v>34</v>
      </c>
      <c r="E90" s="8" t="s">
        <v>35</v>
      </c>
      <c r="F90" s="9">
        <v>2</v>
      </c>
      <c r="G90" s="7" t="s">
        <v>12</v>
      </c>
      <c r="H90" s="10" t="str">
        <f>_xlfn.DISPIMG("ID_83AF7CE79F0E433D89CD976D37387DDA",1)</f>
        <v>=DISPIMG("ID_83AF7CE79F0E433D89CD976D37387DDA",1)</v>
      </c>
    </row>
    <row r="91" ht="125.5" customHeight="1" spans="1:8">
      <c r="A91" s="6">
        <v>90</v>
      </c>
      <c r="B91" s="17" t="s">
        <v>231</v>
      </c>
      <c r="C91" s="7" t="s">
        <v>232</v>
      </c>
      <c r="D91" s="7" t="s">
        <v>223</v>
      </c>
      <c r="E91" s="8" t="s">
        <v>233</v>
      </c>
      <c r="F91" s="9">
        <v>2</v>
      </c>
      <c r="G91" s="7" t="s">
        <v>12</v>
      </c>
      <c r="H91" s="10" t="str">
        <f>_xlfn.DISPIMG("ID_93130ECB5A1A4F478B6F578796703DEA",1)</f>
        <v>=DISPIMG("ID_93130ECB5A1A4F478B6F578796703DEA",1)</v>
      </c>
    </row>
    <row r="92" ht="89.25" customHeight="1" spans="1:8">
      <c r="A92" s="6">
        <v>91</v>
      </c>
      <c r="B92" s="17" t="s">
        <v>231</v>
      </c>
      <c r="C92" s="7" t="s">
        <v>234</v>
      </c>
      <c r="D92" s="7" t="s">
        <v>235</v>
      </c>
      <c r="E92" s="18" t="s">
        <v>236</v>
      </c>
      <c r="F92" s="9">
        <v>2</v>
      </c>
      <c r="G92" s="7" t="s">
        <v>106</v>
      </c>
      <c r="H92" s="10" t="str">
        <f>_xlfn.DISPIMG("ID_3E3543A4C70E48398D5C21FC1A3AC51D",1)</f>
        <v>=DISPIMG("ID_3E3543A4C70E48398D5C21FC1A3AC51D",1)</v>
      </c>
    </row>
    <row r="93" ht="156.5" customHeight="1" spans="1:8">
      <c r="A93" s="6">
        <v>92</v>
      </c>
      <c r="B93" s="17" t="s">
        <v>237</v>
      </c>
      <c r="C93" s="7" t="s">
        <v>21</v>
      </c>
      <c r="D93" s="7" t="s">
        <v>238</v>
      </c>
      <c r="E93" s="8" t="s">
        <v>23</v>
      </c>
      <c r="F93" s="9">
        <v>1</v>
      </c>
      <c r="G93" s="7" t="s">
        <v>12</v>
      </c>
      <c r="H93" s="10" t="str">
        <f>_xlfn.DISPIMG("ID_26833AF9E0AB4BA8B483F382111147D1",1)</f>
        <v>=DISPIMG("ID_26833AF9E0AB4BA8B483F382111147D1",1)</v>
      </c>
    </row>
    <row r="94" ht="149" customHeight="1" spans="1:8">
      <c r="A94" s="6">
        <v>93</v>
      </c>
      <c r="B94" s="17" t="s">
        <v>237</v>
      </c>
      <c r="C94" s="7" t="s">
        <v>21</v>
      </c>
      <c r="D94" s="7" t="s">
        <v>22</v>
      </c>
      <c r="E94" s="8" t="s">
        <v>23</v>
      </c>
      <c r="F94" s="9">
        <v>6</v>
      </c>
      <c r="G94" s="7" t="s">
        <v>12</v>
      </c>
      <c r="H94" s="10" t="str">
        <f>_xlfn.DISPIMG("ID_6AF52962EE6A4ADD861982CE6645BC45",1)</f>
        <v>=DISPIMG("ID_6AF52962EE6A4ADD861982CE6645BC45",1)</v>
      </c>
    </row>
    <row r="95" ht="144.25" customHeight="1" spans="1:8">
      <c r="A95" s="6">
        <v>94</v>
      </c>
      <c r="B95" s="17" t="s">
        <v>237</v>
      </c>
      <c r="C95" s="7" t="s">
        <v>239</v>
      </c>
      <c r="D95" s="7" t="s">
        <v>34</v>
      </c>
      <c r="E95" s="8" t="s">
        <v>240</v>
      </c>
      <c r="F95" s="9">
        <v>4</v>
      </c>
      <c r="G95" s="7" t="s">
        <v>106</v>
      </c>
      <c r="H95" s="10" t="str">
        <f>_xlfn.DISPIMG("ID_02EECD0FA423489F9156862A6E94EADD",1)</f>
        <v>=DISPIMG("ID_02EECD0FA423489F9156862A6E94EADD",1)</v>
      </c>
    </row>
    <row r="96" ht="211.25" customHeight="1" spans="1:8">
      <c r="A96" s="6">
        <v>95</v>
      </c>
      <c r="B96" s="17" t="s">
        <v>241</v>
      </c>
      <c r="C96" s="7" t="s">
        <v>239</v>
      </c>
      <c r="D96" s="7" t="s">
        <v>34</v>
      </c>
      <c r="E96" s="8" t="s">
        <v>240</v>
      </c>
      <c r="F96" s="9">
        <v>8</v>
      </c>
      <c r="G96" s="7" t="s">
        <v>106</v>
      </c>
      <c r="H96" s="10" t="str">
        <f>_xlfn.DISPIMG("ID_02EECD0FA423489F9156862A6E94EADD",1)</f>
        <v>=DISPIMG("ID_02EECD0FA423489F9156862A6E94EADD",1)</v>
      </c>
    </row>
    <row r="97" ht="130" customHeight="1" spans="1:8">
      <c r="A97" s="6">
        <v>96</v>
      </c>
      <c r="B97" s="17" t="s">
        <v>242</v>
      </c>
      <c r="C97" s="7" t="s">
        <v>228</v>
      </c>
      <c r="D97" s="7" t="s">
        <v>243</v>
      </c>
      <c r="E97" s="8" t="s">
        <v>230</v>
      </c>
      <c r="F97" s="9">
        <v>1</v>
      </c>
      <c r="G97" s="7" t="s">
        <v>12</v>
      </c>
      <c r="H97" s="15" t="str">
        <f>_xlfn.DISPIMG("ID_A53BC26CD3014E03B73A6AEABF1EDA72",1)</f>
        <v>=DISPIMG("ID_A53BC26CD3014E03B73A6AEABF1EDA72",1)</v>
      </c>
    </row>
    <row r="98" ht="160" customHeight="1" spans="1:8">
      <c r="A98" s="12">
        <v>97</v>
      </c>
      <c r="B98" s="13" t="s">
        <v>242</v>
      </c>
      <c r="C98" s="7" t="s">
        <v>33</v>
      </c>
      <c r="D98" s="7" t="s">
        <v>34</v>
      </c>
      <c r="E98" s="8" t="s">
        <v>35</v>
      </c>
      <c r="F98" s="14">
        <v>2</v>
      </c>
      <c r="G98" s="7" t="s">
        <v>12</v>
      </c>
      <c r="H98" s="15" t="str">
        <f>_xlfn.DISPIMG("ID_0017FC7905E3404E8FDBF9BE8E5CE31A",1)</f>
        <v>=DISPIMG("ID_0017FC7905E3404E8FDBF9BE8E5CE31A",1)</v>
      </c>
    </row>
    <row r="99" ht="219" customHeight="1" spans="1:8">
      <c r="A99" s="6">
        <v>98</v>
      </c>
      <c r="B99" s="17" t="s">
        <v>242</v>
      </c>
      <c r="C99" s="7" t="s">
        <v>33</v>
      </c>
      <c r="D99" s="7" t="s">
        <v>34</v>
      </c>
      <c r="E99" s="8" t="s">
        <v>35</v>
      </c>
      <c r="F99" s="9">
        <v>1</v>
      </c>
      <c r="G99" s="7" t="s">
        <v>12</v>
      </c>
      <c r="H99" s="10" t="str">
        <f>_xlfn.DISPIMG("ID_BEE09B9343314799BA92FF9A121E8AEF",1)</f>
        <v>=DISPIMG("ID_BEE09B9343314799BA92FF9A121E8AEF",1)</v>
      </c>
    </row>
    <row r="100" ht="145" customHeight="1" spans="1:8">
      <c r="A100" s="12">
        <v>99</v>
      </c>
      <c r="B100" s="13" t="s">
        <v>242</v>
      </c>
      <c r="C100" s="7" t="s">
        <v>232</v>
      </c>
      <c r="D100" s="7" t="s">
        <v>223</v>
      </c>
      <c r="E100" s="8" t="s">
        <v>233</v>
      </c>
      <c r="F100" s="14">
        <v>1</v>
      </c>
      <c r="G100" s="7" t="s">
        <v>12</v>
      </c>
      <c r="H100" s="15" t="str">
        <f>_xlfn.DISPIMG("ID_5EB9242AFC56456899C8171ED800A64A",1)</f>
        <v>=DISPIMG("ID_5EB9242AFC56456899C8171ED800A64A",1)</v>
      </c>
    </row>
    <row r="101" ht="125.25" customHeight="1" spans="1:8">
      <c r="A101" s="6">
        <v>100</v>
      </c>
      <c r="B101" s="17" t="s">
        <v>242</v>
      </c>
      <c r="C101" s="7" t="s">
        <v>234</v>
      </c>
      <c r="D101" s="7" t="s">
        <v>235</v>
      </c>
      <c r="E101" s="18" t="s">
        <v>236</v>
      </c>
      <c r="F101" s="9">
        <v>1</v>
      </c>
      <c r="G101" s="7" t="s">
        <v>106</v>
      </c>
      <c r="H101" s="10" t="str">
        <f>_xlfn.DISPIMG("ID_E4816E1750B443CA967F7D7A3FBBADD0",1)</f>
        <v>=DISPIMG("ID_E4816E1750B443CA967F7D7A3FBBADD0",1)</v>
      </c>
    </row>
    <row r="102" ht="125.25" customHeight="1" spans="1:8">
      <c r="A102" s="6">
        <v>101</v>
      </c>
      <c r="B102" s="17" t="s">
        <v>242</v>
      </c>
      <c r="C102" s="7" t="s">
        <v>244</v>
      </c>
      <c r="D102" s="7" t="s">
        <v>235</v>
      </c>
      <c r="E102" s="8" t="s">
        <v>245</v>
      </c>
      <c r="F102" s="9">
        <v>1</v>
      </c>
      <c r="G102" s="7" t="s">
        <v>12</v>
      </c>
      <c r="H102" s="10" t="str">
        <f>_xlfn.DISPIMG("ID_D098D3185C0142ABB4E5456979610E3E",1)</f>
        <v>=DISPIMG("ID_D098D3185C0142ABB4E5456979610E3E",1)</v>
      </c>
    </row>
    <row r="103" ht="160" customHeight="1" spans="1:8">
      <c r="A103" s="6">
        <v>102</v>
      </c>
      <c r="B103" s="17" t="s">
        <v>246</v>
      </c>
      <c r="C103" s="7" t="s">
        <v>33</v>
      </c>
      <c r="D103" s="7" t="s">
        <v>34</v>
      </c>
      <c r="E103" s="8" t="s">
        <v>35</v>
      </c>
      <c r="F103" s="9">
        <v>1</v>
      </c>
      <c r="G103" s="7" t="s">
        <v>12</v>
      </c>
      <c r="H103" s="10" t="str">
        <f>_xlfn.DISPIMG("ID_DB7CA07C701C4A6BBE9C09E35578C6A4",1)</f>
        <v>=DISPIMG("ID_DB7CA07C701C4A6BBE9C09E35578C6A4",1)</v>
      </c>
    </row>
    <row r="104" ht="152.5" customHeight="1" spans="1:8">
      <c r="A104" s="6">
        <v>103</v>
      </c>
      <c r="B104" s="17" t="s">
        <v>246</v>
      </c>
      <c r="C104" s="7" t="s">
        <v>30</v>
      </c>
      <c r="D104" s="7" t="s">
        <v>247</v>
      </c>
      <c r="E104" s="8" t="s">
        <v>248</v>
      </c>
      <c r="F104" s="9">
        <v>1</v>
      </c>
      <c r="G104" s="7" t="s">
        <v>12</v>
      </c>
      <c r="H104" s="10" t="str">
        <f>_xlfn.DISPIMG("ID_22EB8061BC11400AAB36D29BF2462A0C",1)</f>
        <v>=DISPIMG("ID_22EB8061BC11400AAB36D29BF2462A0C",1)</v>
      </c>
    </row>
    <row r="105" ht="149" customHeight="1" spans="1:8">
      <c r="A105" s="12">
        <v>104</v>
      </c>
      <c r="B105" s="17" t="s">
        <v>246</v>
      </c>
      <c r="C105" s="7" t="s">
        <v>249</v>
      </c>
      <c r="D105" s="7" t="s">
        <v>250</v>
      </c>
      <c r="E105" s="8" t="s">
        <v>251</v>
      </c>
      <c r="F105" s="14">
        <v>1</v>
      </c>
      <c r="G105" s="7" t="s">
        <v>12</v>
      </c>
      <c r="H105" s="15" t="str">
        <f>_xlfn.DISPIMG("ID_E3A9062421A34D2497B8E6AC08A780B9",1)</f>
        <v>=DISPIMG("ID_E3A9062421A34D2497B8E6AC08A780B9",1)</v>
      </c>
    </row>
    <row r="106" ht="152.5" customHeight="1" spans="1:8">
      <c r="A106" s="6">
        <v>105</v>
      </c>
      <c r="B106" s="17" t="s">
        <v>246</v>
      </c>
      <c r="C106" s="7" t="s">
        <v>30</v>
      </c>
      <c r="D106" s="7" t="s">
        <v>252</v>
      </c>
      <c r="E106" s="8" t="s">
        <v>248</v>
      </c>
      <c r="F106" s="9">
        <v>1</v>
      </c>
      <c r="G106" s="7" t="s">
        <v>12</v>
      </c>
      <c r="H106" s="10" t="str">
        <f>_xlfn.DISPIMG("ID_34EA6359944842D2BFEAECE39B6112B9",1)</f>
        <v>=DISPIMG("ID_34EA6359944842D2BFEAECE39B6112B9",1)</v>
      </c>
    </row>
    <row r="107" ht="121.75" customHeight="1" spans="1:8">
      <c r="A107" s="6">
        <v>106</v>
      </c>
      <c r="B107" s="17" t="s">
        <v>253</v>
      </c>
      <c r="C107" s="7" t="s">
        <v>254</v>
      </c>
      <c r="D107" s="7" t="s">
        <v>255</v>
      </c>
      <c r="E107" s="8" t="s">
        <v>256</v>
      </c>
      <c r="F107" s="9">
        <v>1</v>
      </c>
      <c r="G107" s="7" t="s">
        <v>12</v>
      </c>
      <c r="H107" s="10" t="str">
        <f>_xlfn.DISPIMG("ID_29732CC61A56432F80D1BA5DCDE10E25",1)</f>
        <v>=DISPIMG("ID_29732CC61A56432F80D1BA5DCDE10E25",1)</v>
      </c>
    </row>
    <row r="108" ht="125.25" customHeight="1" spans="1:8">
      <c r="A108" s="6">
        <v>107</v>
      </c>
      <c r="B108" s="17" t="s">
        <v>257</v>
      </c>
      <c r="C108" s="7" t="s">
        <v>258</v>
      </c>
      <c r="D108" s="7" t="s">
        <v>259</v>
      </c>
      <c r="E108" s="8" t="s">
        <v>260</v>
      </c>
      <c r="F108" s="9">
        <v>4</v>
      </c>
      <c r="G108" s="7" t="s">
        <v>106</v>
      </c>
      <c r="H108" s="10" t="str">
        <f>_xlfn.DISPIMG("ID_6B01F5906CD248029DF7FC8D6506DF80",1)</f>
        <v>=DISPIMG("ID_6B01F5906CD248029DF7FC8D6506DF80",1)</v>
      </c>
    </row>
    <row r="109" ht="187.75" customHeight="1" spans="1:8">
      <c r="A109" s="6">
        <v>108</v>
      </c>
      <c r="B109" s="17" t="s">
        <v>261</v>
      </c>
      <c r="C109" s="7" t="s">
        <v>21</v>
      </c>
      <c r="D109" s="7" t="s">
        <v>262</v>
      </c>
      <c r="E109" s="8" t="s">
        <v>23</v>
      </c>
      <c r="F109" s="9">
        <v>2</v>
      </c>
      <c r="G109" s="7" t="s">
        <v>12</v>
      </c>
      <c r="H109" s="10" t="str">
        <f>_xlfn.DISPIMG("ID_4A6D42F77F7A40F7B8D36EBA305205DD",1)</f>
        <v>=DISPIMG("ID_4A6D42F77F7A40F7B8D36EBA305205DD",1)</v>
      </c>
    </row>
    <row r="110" ht="152.5" customHeight="1" spans="1:8">
      <c r="A110" s="6">
        <v>109</v>
      </c>
      <c r="B110" s="17" t="s">
        <v>263</v>
      </c>
      <c r="C110" s="7" t="s">
        <v>30</v>
      </c>
      <c r="D110" s="7" t="s">
        <v>264</v>
      </c>
      <c r="E110" s="8" t="s">
        <v>248</v>
      </c>
      <c r="F110" s="9">
        <v>2</v>
      </c>
      <c r="G110" s="7" t="s">
        <v>12</v>
      </c>
      <c r="H110" s="10" t="str">
        <f>_xlfn.DISPIMG("ID_A90B4AACAECA4FA68897D2ED414A78FC",1)</f>
        <v>=DISPIMG("ID_A90B4AACAECA4FA68897D2ED414A78FC",1)</v>
      </c>
    </row>
    <row r="111" ht="121.75" customHeight="1" spans="1:8">
      <c r="A111" s="6">
        <v>110</v>
      </c>
      <c r="B111" s="17" t="s">
        <v>261</v>
      </c>
      <c r="C111" s="7" t="s">
        <v>254</v>
      </c>
      <c r="D111" s="7" t="s">
        <v>255</v>
      </c>
      <c r="E111" s="8" t="s">
        <v>256</v>
      </c>
      <c r="F111" s="9">
        <v>1</v>
      </c>
      <c r="G111" s="7" t="s">
        <v>12</v>
      </c>
      <c r="H111" s="10" t="str">
        <f>_xlfn.DISPIMG("ID_2000C8231C744902A2525EA07D52F857",1)</f>
        <v>=DISPIMG("ID_2000C8231C744902A2525EA07D52F857",1)</v>
      </c>
    </row>
    <row r="112" ht="136" customHeight="1" spans="1:8">
      <c r="A112" s="6">
        <v>111</v>
      </c>
      <c r="B112" s="17" t="s">
        <v>265</v>
      </c>
      <c r="C112" s="7" t="s">
        <v>27</v>
      </c>
      <c r="D112" s="7" t="s">
        <v>28</v>
      </c>
      <c r="E112" s="8" t="s">
        <v>233</v>
      </c>
      <c r="F112" s="9">
        <v>1</v>
      </c>
      <c r="G112" s="7" t="s">
        <v>12</v>
      </c>
      <c r="H112" s="10" t="str">
        <f>_xlfn.DISPIMG("ID_5C70743F779A41E4B7B9850F9E87B46A",1)</f>
        <v>=DISPIMG("ID_5C70743F779A41E4B7B9850F9E87B46A",1)</v>
      </c>
    </row>
    <row r="113" ht="142" customHeight="1" spans="1:8">
      <c r="A113" s="6">
        <v>112</v>
      </c>
      <c r="B113" s="17" t="s">
        <v>266</v>
      </c>
      <c r="C113" s="7" t="s">
        <v>27</v>
      </c>
      <c r="D113" s="7" t="s">
        <v>28</v>
      </c>
      <c r="E113" s="8" t="s">
        <v>233</v>
      </c>
      <c r="F113" s="9">
        <v>1</v>
      </c>
      <c r="G113" s="7" t="s">
        <v>12</v>
      </c>
      <c r="H113" s="10" t="str">
        <f>_xlfn.DISPIMG("ID_B46B1EF1FC4F4D089EB5388547B94A2A",1)</f>
        <v>=DISPIMG("ID_B46B1EF1FC4F4D089EB5388547B94A2A",1)</v>
      </c>
    </row>
    <row r="114" ht="187.75" customHeight="1" spans="1:8">
      <c r="A114" s="6">
        <v>113</v>
      </c>
      <c r="B114" s="17" t="s">
        <v>267</v>
      </c>
      <c r="C114" s="7" t="s">
        <v>21</v>
      </c>
      <c r="D114" s="7" t="s">
        <v>22</v>
      </c>
      <c r="E114" s="8" t="s">
        <v>23</v>
      </c>
      <c r="F114" s="9">
        <v>1</v>
      </c>
      <c r="G114" s="7" t="s">
        <v>12</v>
      </c>
      <c r="H114" s="10" t="str">
        <f>_xlfn.DISPIMG("ID_09071409278F4C5091124C06D57C94B7",1)</f>
        <v>=DISPIMG("ID_09071409278F4C5091124C06D57C94B7",1)</v>
      </c>
    </row>
    <row r="115" ht="198.5" customHeight="1" spans="1:8">
      <c r="A115" s="6">
        <v>114</v>
      </c>
      <c r="B115" s="4" t="s">
        <v>268</v>
      </c>
      <c r="C115" s="7" t="s">
        <v>269</v>
      </c>
      <c r="D115" s="7" t="s">
        <v>270</v>
      </c>
      <c r="E115" s="8" t="s">
        <v>271</v>
      </c>
      <c r="F115" s="9">
        <v>1</v>
      </c>
      <c r="G115" s="7" t="s">
        <v>12</v>
      </c>
      <c r="H115" s="10" t="str">
        <f>_xlfn.DISPIMG("ID_576A16922F104C57906C79C7D8927E24",1)</f>
        <v>=DISPIMG("ID_576A16922F104C57906C79C7D8927E24",1)</v>
      </c>
    </row>
    <row r="116" ht="159" customHeight="1" spans="1:8">
      <c r="A116" s="6">
        <v>115</v>
      </c>
      <c r="B116" s="4" t="s">
        <v>268</v>
      </c>
      <c r="C116" s="7" t="s">
        <v>272</v>
      </c>
      <c r="D116" s="7" t="s">
        <v>273</v>
      </c>
      <c r="E116" s="8" t="s">
        <v>274</v>
      </c>
      <c r="F116" s="9">
        <v>1</v>
      </c>
      <c r="G116" s="7" t="s">
        <v>12</v>
      </c>
      <c r="H116" s="10" t="str">
        <f>_xlfn.DISPIMG("ID_B8EAB8FEA2184FCEBCE4209811BDAAAB",1)</f>
        <v>=DISPIMG("ID_B8EAB8FEA2184FCEBCE4209811BDAAAB",1)</v>
      </c>
    </row>
    <row r="117" ht="113" customHeight="1" spans="1:8">
      <c r="A117" s="6">
        <v>116</v>
      </c>
      <c r="B117" s="4" t="s">
        <v>268</v>
      </c>
      <c r="C117" s="7" t="s">
        <v>57</v>
      </c>
      <c r="D117" s="7" t="s">
        <v>275</v>
      </c>
      <c r="E117" s="8" t="s">
        <v>276</v>
      </c>
      <c r="F117" s="9">
        <v>1</v>
      </c>
      <c r="G117" s="7" t="s">
        <v>56</v>
      </c>
      <c r="H117" s="10" t="str">
        <f>_xlfn.DISPIMG("ID_A9B50D4C1C2D4D94A5919CFDAE48B5CF",1)</f>
        <v>=DISPIMG("ID_A9B50D4C1C2D4D94A5919CFDAE48B5CF",1)</v>
      </c>
    </row>
    <row r="118" ht="159.25" customHeight="1" spans="1:8">
      <c r="A118" s="6">
        <v>117</v>
      </c>
      <c r="B118" s="4" t="s">
        <v>268</v>
      </c>
      <c r="C118" s="7" t="s">
        <v>60</v>
      </c>
      <c r="D118" s="7" t="s">
        <v>61</v>
      </c>
      <c r="E118" s="18" t="s">
        <v>277</v>
      </c>
      <c r="F118" s="9">
        <v>1</v>
      </c>
      <c r="G118" s="7" t="s">
        <v>106</v>
      </c>
      <c r="H118" s="10" t="str">
        <f>_xlfn.DISPIMG("ID_C0EF8B3CC29045C293D0BD345C9A30C0",1)</f>
        <v>=DISPIMG("ID_C0EF8B3CC29045C293D0BD345C9A30C0",1)</v>
      </c>
    </row>
    <row r="119" ht="193" customHeight="1" spans="1:8">
      <c r="A119" s="12">
        <v>118</v>
      </c>
      <c r="B119" s="4" t="s">
        <v>278</v>
      </c>
      <c r="C119" s="7" t="s">
        <v>269</v>
      </c>
      <c r="D119" s="7" t="s">
        <v>279</v>
      </c>
      <c r="E119" s="8" t="s">
        <v>271</v>
      </c>
      <c r="F119" s="14">
        <v>1</v>
      </c>
      <c r="G119" s="7" t="s">
        <v>12</v>
      </c>
      <c r="H119" s="15" t="str">
        <f>_xlfn.DISPIMG("ID_EBFF320BBC8E4DB3812E4B233838FE23",1)</f>
        <v>=DISPIMG("ID_EBFF320BBC8E4DB3812E4B233838FE23",1)</v>
      </c>
    </row>
    <row r="120" ht="193" customHeight="1" spans="1:8">
      <c r="A120" s="12">
        <v>119</v>
      </c>
      <c r="B120" s="17" t="s">
        <v>278</v>
      </c>
      <c r="C120" s="7" t="s">
        <v>30</v>
      </c>
      <c r="D120" s="7" t="s">
        <v>280</v>
      </c>
      <c r="E120" s="8" t="s">
        <v>248</v>
      </c>
      <c r="F120" s="14">
        <v>1</v>
      </c>
      <c r="G120" s="7" t="s">
        <v>12</v>
      </c>
      <c r="H120" s="15" t="str">
        <f>_xlfn.DISPIMG("ID_F045C745DE2D454FA6BC3E471577F6CF",1)</f>
        <v>=DISPIMG("ID_F045C745DE2D454FA6BC3E471577F6CF",1)</v>
      </c>
    </row>
    <row r="121" ht="156.5" customHeight="1" spans="1:8">
      <c r="A121" s="6">
        <v>120</v>
      </c>
      <c r="B121" s="17" t="s">
        <v>281</v>
      </c>
      <c r="C121" s="7" t="s">
        <v>33</v>
      </c>
      <c r="D121" s="7" t="s">
        <v>34</v>
      </c>
      <c r="E121" s="8" t="s">
        <v>35</v>
      </c>
      <c r="F121" s="9">
        <v>2</v>
      </c>
      <c r="G121" s="7" t="s">
        <v>12</v>
      </c>
      <c r="H121" s="10" t="str">
        <f>_xlfn.DISPIMG("ID_7698AC0F0B8343FFACB0638E9C7D525C",1)</f>
        <v>=DISPIMG("ID_7698AC0F0B8343FFACB0638E9C7D525C",1)</v>
      </c>
    </row>
    <row r="122" ht="125.25" customHeight="1" spans="1:8">
      <c r="A122" s="6">
        <v>121</v>
      </c>
      <c r="B122" s="17" t="s">
        <v>281</v>
      </c>
      <c r="C122" s="7" t="s">
        <v>244</v>
      </c>
      <c r="D122" s="7" t="s">
        <v>235</v>
      </c>
      <c r="E122" s="8" t="s">
        <v>245</v>
      </c>
      <c r="F122" s="9">
        <v>1</v>
      </c>
      <c r="G122" s="7" t="s">
        <v>12</v>
      </c>
      <c r="H122" s="10" t="str">
        <f>_xlfn.DISPIMG("ID_03C2127B6A634B279ACB3B9B4413C245",1)</f>
        <v>=DISPIMG("ID_03C2127B6A634B279ACB3B9B4413C245",1)</v>
      </c>
    </row>
    <row r="123" ht="147.75" customHeight="1" spans="1:8">
      <c r="A123" s="6">
        <v>122</v>
      </c>
      <c r="B123" s="17" t="s">
        <v>281</v>
      </c>
      <c r="C123" s="7" t="s">
        <v>258</v>
      </c>
      <c r="D123" s="7" t="s">
        <v>282</v>
      </c>
      <c r="E123" s="8" t="s">
        <v>260</v>
      </c>
      <c r="F123" s="9">
        <v>10</v>
      </c>
      <c r="G123" s="7" t="s">
        <v>12</v>
      </c>
      <c r="H123" s="10" t="str">
        <f>_xlfn.DISPIMG("ID_912AC35070C046828CE866B34101614E",1)</f>
        <v>=DISPIMG("ID_912AC35070C046828CE866B34101614E",1)</v>
      </c>
    </row>
    <row r="124" ht="95.75" customHeight="1" spans="1:8">
      <c r="A124" s="6">
        <v>123</v>
      </c>
      <c r="B124" s="17" t="s">
        <v>281</v>
      </c>
      <c r="C124" s="7" t="s">
        <v>228</v>
      </c>
      <c r="D124" s="7" t="s">
        <v>283</v>
      </c>
      <c r="E124" s="8" t="s">
        <v>230</v>
      </c>
      <c r="F124" s="9">
        <v>1</v>
      </c>
      <c r="G124" s="7" t="s">
        <v>12</v>
      </c>
      <c r="H124" s="15" t="str">
        <f>_xlfn.DISPIMG("ID_A53BC26CD3014E03B73A6AEABF1EDA72",1)</f>
        <v>=DISPIMG("ID_A53BC26CD3014E03B73A6AEABF1EDA72",1)</v>
      </c>
    </row>
    <row r="125" ht="156.5" customHeight="1" spans="1:8">
      <c r="A125" s="6">
        <v>124</v>
      </c>
      <c r="B125" s="17" t="s">
        <v>284</v>
      </c>
      <c r="C125" s="7" t="s">
        <v>33</v>
      </c>
      <c r="D125" s="7" t="s">
        <v>34</v>
      </c>
      <c r="E125" s="8" t="s">
        <v>35</v>
      </c>
      <c r="F125" s="9">
        <v>2</v>
      </c>
      <c r="G125" s="7" t="s">
        <v>12</v>
      </c>
      <c r="H125" s="10" t="str">
        <f>_xlfn.DISPIMG("ID_1834620E89264261A85D53CDA14294B3",1)</f>
        <v>=DISPIMG("ID_1834620E89264261A85D53CDA14294B3",1)</v>
      </c>
    </row>
    <row r="126" ht="125.25" customHeight="1" spans="1:8">
      <c r="A126" s="6">
        <v>125</v>
      </c>
      <c r="B126" s="17" t="s">
        <v>284</v>
      </c>
      <c r="C126" s="7" t="s">
        <v>244</v>
      </c>
      <c r="D126" s="7" t="s">
        <v>235</v>
      </c>
      <c r="E126" s="8" t="s">
        <v>245</v>
      </c>
      <c r="F126" s="9">
        <v>1</v>
      </c>
      <c r="G126" s="7" t="s">
        <v>12</v>
      </c>
      <c r="H126" s="10" t="str">
        <f>_xlfn.DISPIMG("ID_163DC1EB8BB643528135089901CAA4A3",1)</f>
        <v>=DISPIMG("ID_163DC1EB8BB643528135089901CAA4A3",1)</v>
      </c>
    </row>
    <row r="127" ht="95.75" customHeight="1" spans="1:8">
      <c r="A127" s="6">
        <v>126</v>
      </c>
      <c r="B127" s="17" t="s">
        <v>284</v>
      </c>
      <c r="C127" s="7" t="s">
        <v>228</v>
      </c>
      <c r="D127" s="7" t="s">
        <v>283</v>
      </c>
      <c r="E127" s="8" t="s">
        <v>230</v>
      </c>
      <c r="F127" s="9">
        <v>1</v>
      </c>
      <c r="G127" s="7" t="s">
        <v>12</v>
      </c>
      <c r="H127" s="15" t="str">
        <f>_xlfn.DISPIMG("ID_A53BC26CD3014E03B73A6AEABF1EDA72",1)</f>
        <v>=DISPIMG("ID_A53BC26CD3014E03B73A6AEABF1EDA72",1)</v>
      </c>
    </row>
    <row r="128" ht="152.5" customHeight="1" spans="1:8">
      <c r="A128" s="6">
        <v>127</v>
      </c>
      <c r="B128" s="17" t="s">
        <v>285</v>
      </c>
      <c r="C128" s="7" t="s">
        <v>30</v>
      </c>
      <c r="D128" s="7" t="s">
        <v>286</v>
      </c>
      <c r="E128" s="8" t="s">
        <v>248</v>
      </c>
      <c r="F128" s="9">
        <v>3</v>
      </c>
      <c r="G128" s="7" t="s">
        <v>12</v>
      </c>
      <c r="H128" s="10" t="str">
        <f>_xlfn.DISPIMG("ID_400D1C32D8D04C399E8231B06B959CA6",1)</f>
        <v>=DISPIMG("ID_400D1C32D8D04C399E8231B06B959CA6",1)</v>
      </c>
    </row>
    <row r="129" ht="198.5" customHeight="1" spans="1:8">
      <c r="A129" s="6">
        <v>128</v>
      </c>
      <c r="B129" s="17" t="s">
        <v>287</v>
      </c>
      <c r="C129" s="7" t="s">
        <v>269</v>
      </c>
      <c r="D129" s="7" t="s">
        <v>288</v>
      </c>
      <c r="E129" s="8" t="s">
        <v>271</v>
      </c>
      <c r="F129" s="9">
        <v>1</v>
      </c>
      <c r="G129" s="7" t="s">
        <v>12</v>
      </c>
      <c r="H129" s="10" t="str">
        <f>_xlfn.DISPIMG("ID_04C4378DD80C4362B3F1C85C09C64A2B",1)</f>
        <v>=DISPIMG("ID_04C4378DD80C4362B3F1C85C09C64A2B",1)</v>
      </c>
    </row>
    <row r="130" ht="163" customHeight="1" spans="1:8">
      <c r="A130" s="6">
        <v>129</v>
      </c>
      <c r="B130" s="17" t="s">
        <v>287</v>
      </c>
      <c r="C130" s="7" t="s">
        <v>272</v>
      </c>
      <c r="D130" s="7" t="s">
        <v>273</v>
      </c>
      <c r="E130" s="8" t="s">
        <v>274</v>
      </c>
      <c r="F130" s="9">
        <v>1</v>
      </c>
      <c r="G130" s="7" t="s">
        <v>12</v>
      </c>
      <c r="H130" s="10" t="str">
        <f>_xlfn.DISPIMG("ID_C388A58C57CC47C296FC86797D200535",1)</f>
        <v>=DISPIMG("ID_C388A58C57CC47C296FC86797D200535",1)</v>
      </c>
    </row>
    <row r="131" ht="103" customHeight="1" spans="1:8">
      <c r="A131" s="6">
        <v>130</v>
      </c>
      <c r="B131" s="17" t="s">
        <v>287</v>
      </c>
      <c r="C131" s="7" t="s">
        <v>60</v>
      </c>
      <c r="D131" s="7" t="s">
        <v>61</v>
      </c>
      <c r="E131" s="18" t="s">
        <v>277</v>
      </c>
      <c r="F131" s="9">
        <v>1</v>
      </c>
      <c r="G131" s="7" t="s">
        <v>106</v>
      </c>
      <c r="H131" s="10" t="str">
        <f>_xlfn.DISPIMG("ID_1AC539240F2E471BA6791839E78ACD6D",1)</f>
        <v>=DISPIMG("ID_1AC539240F2E471BA6791839E78ACD6D",1)</v>
      </c>
    </row>
    <row r="132" ht="179" customHeight="1" spans="1:8">
      <c r="A132" s="6">
        <v>131</v>
      </c>
      <c r="B132" s="17" t="s">
        <v>287</v>
      </c>
      <c r="C132" s="7" t="s">
        <v>57</v>
      </c>
      <c r="D132" s="7" t="s">
        <v>275</v>
      </c>
      <c r="E132" s="8" t="s">
        <v>276</v>
      </c>
      <c r="F132" s="9">
        <v>1</v>
      </c>
      <c r="G132" s="7" t="s">
        <v>56</v>
      </c>
      <c r="H132" s="10" t="str">
        <f>_xlfn.DISPIMG("ID_2987E476A682405AB4702C2BD6925ACD",1)</f>
        <v>=DISPIMG("ID_2987E476A682405AB4702C2BD6925ACD",1)</v>
      </c>
    </row>
    <row r="133" ht="132" customHeight="1" spans="1:8">
      <c r="A133" s="12">
        <v>132</v>
      </c>
      <c r="B133" s="17" t="s">
        <v>289</v>
      </c>
      <c r="C133" s="7" t="s">
        <v>30</v>
      </c>
      <c r="D133" s="7" t="s">
        <v>279</v>
      </c>
      <c r="E133" s="8" t="s">
        <v>248</v>
      </c>
      <c r="F133" s="14">
        <v>1</v>
      </c>
      <c r="G133" s="7" t="s">
        <v>12</v>
      </c>
      <c r="H133" s="15" t="str">
        <f>_xlfn.DISPIMG("ID_C836F63FCB5446089747211BA033C9B3",1)</f>
        <v>=DISPIMG("ID_C836F63FCB5446089747211BA033C9B3",1)</v>
      </c>
    </row>
    <row r="134" ht="121.75" customHeight="1" spans="1:8">
      <c r="A134" s="6">
        <v>133</v>
      </c>
      <c r="B134" s="17" t="s">
        <v>289</v>
      </c>
      <c r="C134" s="7" t="s">
        <v>254</v>
      </c>
      <c r="D134" s="7" t="s">
        <v>255</v>
      </c>
      <c r="E134" s="8" t="s">
        <v>256</v>
      </c>
      <c r="F134" s="9">
        <v>1</v>
      </c>
      <c r="G134" s="7" t="s">
        <v>12</v>
      </c>
      <c r="H134" s="10" t="str">
        <f>_xlfn.DISPIMG("ID_1B0F7B3736564F5E9BD9CE65A9AE2CFE",1)</f>
        <v>=DISPIMG("ID_1B0F7B3736564F5E9BD9CE65A9AE2CFE",1)</v>
      </c>
    </row>
    <row r="135" ht="150" customHeight="1" spans="1:8">
      <c r="A135" s="6">
        <v>134</v>
      </c>
      <c r="B135" s="17" t="s">
        <v>289</v>
      </c>
      <c r="C135" s="7" t="s">
        <v>27</v>
      </c>
      <c r="D135" s="7" t="s">
        <v>28</v>
      </c>
      <c r="E135" s="8" t="s">
        <v>233</v>
      </c>
      <c r="F135" s="9">
        <v>1</v>
      </c>
      <c r="G135" s="7" t="s">
        <v>12</v>
      </c>
      <c r="H135" s="10" t="str">
        <f>_xlfn.DISPIMG("ID_08D326CE1CC449B8A01282664D24E3A3",1)</f>
        <v>=DISPIMG("ID_08D326CE1CC449B8A01282664D24E3A3",1)</v>
      </c>
    </row>
    <row r="136" ht="156.5" customHeight="1" spans="1:8">
      <c r="A136" s="6">
        <v>135</v>
      </c>
      <c r="B136" s="17" t="s">
        <v>289</v>
      </c>
      <c r="C136" s="7" t="s">
        <v>21</v>
      </c>
      <c r="D136" s="7" t="s">
        <v>290</v>
      </c>
      <c r="E136" s="8" t="s">
        <v>23</v>
      </c>
      <c r="F136" s="9">
        <v>2</v>
      </c>
      <c r="G136" s="7" t="s">
        <v>12</v>
      </c>
      <c r="H136" s="10" t="str">
        <f>_xlfn.DISPIMG("ID_137C0201F84341BBAE7681823EA799DE",1)</f>
        <v>=DISPIMG("ID_137C0201F84341BBAE7681823EA799DE",1)</v>
      </c>
    </row>
    <row r="137" ht="156.5" customHeight="1" spans="1:8">
      <c r="A137" s="6">
        <v>136</v>
      </c>
      <c r="B137" s="17" t="s">
        <v>291</v>
      </c>
      <c r="C137" s="7" t="s">
        <v>33</v>
      </c>
      <c r="D137" s="7" t="s">
        <v>34</v>
      </c>
      <c r="E137" s="8" t="s">
        <v>35</v>
      </c>
      <c r="F137" s="9">
        <v>2</v>
      </c>
      <c r="G137" s="7" t="s">
        <v>12</v>
      </c>
      <c r="H137" s="10" t="str">
        <f>_xlfn.DISPIMG("ID_B1E66C25974A4713AA8D4478C4F3FB53",1)</f>
        <v>=DISPIMG("ID_B1E66C25974A4713AA8D4478C4F3FB53",1)</v>
      </c>
    </row>
    <row r="138" ht="123" customHeight="1" spans="1:8">
      <c r="A138" s="12">
        <v>137</v>
      </c>
      <c r="B138" s="13" t="s">
        <v>291</v>
      </c>
      <c r="C138" s="7" t="s">
        <v>228</v>
      </c>
      <c r="D138" s="7" t="s">
        <v>243</v>
      </c>
      <c r="E138" s="8" t="s">
        <v>230</v>
      </c>
      <c r="F138" s="14">
        <v>1</v>
      </c>
      <c r="G138" s="7" t="s">
        <v>12</v>
      </c>
      <c r="H138" s="15" t="str">
        <f>_xlfn.DISPIMG("ID_A53BC26CD3014E03B73A6AEABF1EDA72",1)</f>
        <v>=DISPIMG("ID_A53BC26CD3014E03B73A6AEABF1EDA72",1)</v>
      </c>
    </row>
    <row r="139" ht="172" customHeight="1" spans="1:8">
      <c r="A139" s="6">
        <v>138</v>
      </c>
      <c r="B139" s="17" t="s">
        <v>291</v>
      </c>
      <c r="C139" s="7" t="s">
        <v>232</v>
      </c>
      <c r="D139" s="7" t="s">
        <v>292</v>
      </c>
      <c r="E139" s="8" t="s">
        <v>233</v>
      </c>
      <c r="F139" s="9">
        <v>1</v>
      </c>
      <c r="G139" s="7" t="s">
        <v>12</v>
      </c>
      <c r="H139" s="10" t="str">
        <f>_xlfn.DISPIMG("ID_5E4381F7A85B4E6783E3C4F4DAF15E38",1)</f>
        <v>=DISPIMG("ID_5E4381F7A85B4E6783E3C4F4DAF15E38",1)</v>
      </c>
    </row>
    <row r="140" ht="125.25" customHeight="1" spans="1:8">
      <c r="A140" s="6">
        <v>139</v>
      </c>
      <c r="B140" s="17" t="s">
        <v>291</v>
      </c>
      <c r="C140" s="7" t="s">
        <v>234</v>
      </c>
      <c r="D140" s="7" t="s">
        <v>235</v>
      </c>
      <c r="E140" s="18" t="s">
        <v>236</v>
      </c>
      <c r="F140" s="9">
        <v>1</v>
      </c>
      <c r="G140" s="7" t="s">
        <v>106</v>
      </c>
      <c r="H140" s="10" t="str">
        <f>_xlfn.DISPIMG("ID_128F9CE2EEC141338D4866EC2C3EAC6A",1)</f>
        <v>=DISPIMG("ID_128F9CE2EEC141338D4866EC2C3EAC6A",1)</v>
      </c>
    </row>
    <row r="141" ht="138" customHeight="1" spans="1:8">
      <c r="A141" s="12">
        <v>140</v>
      </c>
      <c r="B141" s="13" t="s">
        <v>291</v>
      </c>
      <c r="C141" s="7" t="s">
        <v>244</v>
      </c>
      <c r="D141" s="7" t="s">
        <v>235</v>
      </c>
      <c r="E141" s="8" t="s">
        <v>245</v>
      </c>
      <c r="F141" s="14">
        <v>1</v>
      </c>
      <c r="G141" s="7" t="s">
        <v>12</v>
      </c>
      <c r="H141" s="15" t="str">
        <f>_xlfn.DISPIMG("ID_581D024543854EF7A34B8AA69FD935DA",1)</f>
        <v>=DISPIMG("ID_581D024543854EF7A34B8AA69FD935DA",1)</v>
      </c>
    </row>
    <row r="142" ht="152" customHeight="1" spans="1:8">
      <c r="A142" s="12">
        <v>141</v>
      </c>
      <c r="B142" s="13" t="s">
        <v>293</v>
      </c>
      <c r="C142" s="7" t="s">
        <v>294</v>
      </c>
      <c r="D142" s="7" t="s">
        <v>34</v>
      </c>
      <c r="E142" s="8" t="s">
        <v>35</v>
      </c>
      <c r="F142" s="14">
        <v>2</v>
      </c>
      <c r="G142" s="7" t="s">
        <v>18</v>
      </c>
      <c r="H142" s="15" t="str">
        <f>_xlfn.DISPIMG("ID_3DEB8F734B1749EFAE5090F3D8DCCEFE",1)</f>
        <v>=DISPIMG("ID_3DEB8F734B1749EFAE5090F3D8DCCEFE",1)</v>
      </c>
    </row>
    <row r="143" ht="107" customHeight="1" spans="1:8">
      <c r="A143" s="12">
        <v>142</v>
      </c>
      <c r="B143" s="13" t="s">
        <v>293</v>
      </c>
      <c r="C143" s="7" t="s">
        <v>228</v>
      </c>
      <c r="D143" s="7" t="s">
        <v>243</v>
      </c>
      <c r="E143" s="8" t="s">
        <v>230</v>
      </c>
      <c r="F143" s="14">
        <v>1</v>
      </c>
      <c r="G143" s="7" t="s">
        <v>12</v>
      </c>
      <c r="H143" s="15" t="str">
        <f>_xlfn.DISPIMG("ID_A53BC26CD3014E03B73A6AEABF1EDA72",1)</f>
        <v>=DISPIMG("ID_A53BC26CD3014E03B73A6AEABF1EDA72",1)</v>
      </c>
    </row>
    <row r="144" ht="198.75" customHeight="1" spans="1:8">
      <c r="A144" s="6">
        <v>143</v>
      </c>
      <c r="B144" s="17" t="s">
        <v>293</v>
      </c>
      <c r="C144" s="7" t="s">
        <v>232</v>
      </c>
      <c r="D144" s="7" t="s">
        <v>292</v>
      </c>
      <c r="E144" s="8" t="s">
        <v>233</v>
      </c>
      <c r="F144" s="9">
        <v>1</v>
      </c>
      <c r="G144" s="7" t="s">
        <v>12</v>
      </c>
      <c r="H144" s="10" t="str">
        <f>_xlfn.DISPIMG("ID_980BE3300E9746EBA7826F5D096814C5",1)</f>
        <v>=DISPIMG("ID_980BE3300E9746EBA7826F5D096814C5",1)</v>
      </c>
    </row>
    <row r="145" ht="125.25" customHeight="1" spans="1:8">
      <c r="A145" s="6">
        <v>144</v>
      </c>
      <c r="B145" s="17" t="s">
        <v>293</v>
      </c>
      <c r="C145" s="7" t="s">
        <v>234</v>
      </c>
      <c r="D145" s="7" t="s">
        <v>235</v>
      </c>
      <c r="E145" s="18" t="s">
        <v>236</v>
      </c>
      <c r="F145" s="9">
        <v>1</v>
      </c>
      <c r="G145" s="7" t="s">
        <v>106</v>
      </c>
      <c r="H145" s="10" t="str">
        <f>_xlfn.DISPIMG("ID_245CEAC3AB40439280D6F64993988666",1)</f>
        <v>=DISPIMG("ID_245CEAC3AB40439280D6F64993988666",1)</v>
      </c>
    </row>
    <row r="146" ht="162" customHeight="1" spans="1:8">
      <c r="A146" s="12">
        <v>145</v>
      </c>
      <c r="B146" s="13" t="s">
        <v>293</v>
      </c>
      <c r="C146" s="7" t="s">
        <v>244</v>
      </c>
      <c r="D146" s="7" t="s">
        <v>235</v>
      </c>
      <c r="E146" s="8" t="s">
        <v>245</v>
      </c>
      <c r="F146" s="14">
        <v>1</v>
      </c>
      <c r="G146" s="7" t="s">
        <v>12</v>
      </c>
      <c r="H146" s="15" t="str">
        <f>_xlfn.DISPIMG("ID_A1E84A0CAC614DFB9BA9C5D2BCCA1705",1)</f>
        <v>=DISPIMG("ID_A1E84A0CAC614DFB9BA9C5D2BCCA1705",1)</v>
      </c>
    </row>
    <row r="147" ht="148" customHeight="1" spans="1:8">
      <c r="A147" s="12">
        <v>146</v>
      </c>
      <c r="B147" s="13" t="s">
        <v>295</v>
      </c>
      <c r="C147" s="7" t="s">
        <v>294</v>
      </c>
      <c r="D147" s="7" t="s">
        <v>34</v>
      </c>
      <c r="E147" s="8" t="s">
        <v>35</v>
      </c>
      <c r="F147" s="14">
        <v>2</v>
      </c>
      <c r="G147" s="7" t="s">
        <v>18</v>
      </c>
      <c r="H147" s="15" t="str">
        <f>_xlfn.DISPIMG("ID_AB8E449D7D0E4E6E9C13B57C058319BB",1)</f>
        <v>=DISPIMG("ID_AB8E449D7D0E4E6E9C13B57C058319BB",1)</v>
      </c>
    </row>
    <row r="148" ht="148" customHeight="1" spans="1:8">
      <c r="A148" s="12">
        <v>147</v>
      </c>
      <c r="B148" s="13" t="s">
        <v>295</v>
      </c>
      <c r="C148" s="7" t="s">
        <v>228</v>
      </c>
      <c r="D148" s="7" t="s">
        <v>243</v>
      </c>
      <c r="E148" s="8" t="s">
        <v>230</v>
      </c>
      <c r="F148" s="14">
        <v>1</v>
      </c>
      <c r="G148" s="7" t="s">
        <v>12</v>
      </c>
      <c r="H148" s="15" t="str">
        <f>_xlfn.DISPIMG("ID_A53BC26CD3014E03B73A6AEABF1EDA72",1)</f>
        <v>=DISPIMG("ID_A53BC26CD3014E03B73A6AEABF1EDA72",1)</v>
      </c>
    </row>
    <row r="149" ht="148" customHeight="1" spans="1:8">
      <c r="A149" s="6">
        <v>148</v>
      </c>
      <c r="B149" s="17" t="s">
        <v>295</v>
      </c>
      <c r="C149" s="7" t="s">
        <v>232</v>
      </c>
      <c r="D149" s="7" t="s">
        <v>292</v>
      </c>
      <c r="E149" s="8" t="s">
        <v>233</v>
      </c>
      <c r="F149" s="9">
        <v>1</v>
      </c>
      <c r="G149" s="7" t="s">
        <v>12</v>
      </c>
      <c r="H149" s="10" t="str">
        <f>_xlfn.DISPIMG("ID_BF45315E244B4584B6E9FDB6D9AC806F",1)</f>
        <v>=DISPIMG("ID_BF45315E244B4584B6E9FDB6D9AC806F",1)</v>
      </c>
    </row>
    <row r="150" ht="148" customHeight="1" spans="1:8">
      <c r="A150" s="6">
        <v>149</v>
      </c>
      <c r="B150" s="17" t="s">
        <v>295</v>
      </c>
      <c r="C150" s="7" t="s">
        <v>234</v>
      </c>
      <c r="D150" s="7" t="s">
        <v>235</v>
      </c>
      <c r="E150" s="18" t="s">
        <v>236</v>
      </c>
      <c r="F150" s="9">
        <v>1</v>
      </c>
      <c r="G150" s="7" t="s">
        <v>106</v>
      </c>
      <c r="H150" s="10" t="str">
        <f>_xlfn.DISPIMG("ID_F880A1F0A80D44BD9598C40300B28D53",1)</f>
        <v>=DISPIMG("ID_F880A1F0A80D44BD9598C40300B28D53",1)</v>
      </c>
    </row>
    <row r="151" ht="148" customHeight="1" spans="1:8">
      <c r="A151" s="12">
        <v>150</v>
      </c>
      <c r="B151" s="13" t="s">
        <v>295</v>
      </c>
      <c r="C151" s="7" t="s">
        <v>244</v>
      </c>
      <c r="D151" s="7" t="s">
        <v>235</v>
      </c>
      <c r="E151" s="8" t="s">
        <v>245</v>
      </c>
      <c r="F151" s="14">
        <v>1</v>
      </c>
      <c r="G151" s="7" t="s">
        <v>12</v>
      </c>
      <c r="H151" s="15" t="str">
        <f>_xlfn.DISPIMG("ID_AA9577A732A34535B4075D5066EC1D0A",1)</f>
        <v>=DISPIMG("ID_AA9577A732A34535B4075D5066EC1D0A",1)</v>
      </c>
    </row>
    <row r="152" ht="155" customHeight="1" spans="1:8">
      <c r="A152" s="12">
        <v>151</v>
      </c>
      <c r="B152" s="13" t="s">
        <v>296</v>
      </c>
      <c r="C152" s="7" t="s">
        <v>30</v>
      </c>
      <c r="D152" s="7" t="s">
        <v>297</v>
      </c>
      <c r="E152" s="8" t="s">
        <v>248</v>
      </c>
      <c r="F152" s="14">
        <v>3</v>
      </c>
      <c r="G152" s="7" t="s">
        <v>12</v>
      </c>
      <c r="H152" s="15" t="str">
        <f>_xlfn.DISPIMG("ID_8C7F62101DD9415581F4C8AEE405F639",1)</f>
        <v>=DISPIMG("ID_8C7F62101DD9415581F4C8AEE405F639",1)</v>
      </c>
    </row>
    <row r="153" ht="211" customHeight="1" spans="1:8">
      <c r="A153" s="12">
        <v>152</v>
      </c>
      <c r="B153" s="17" t="s">
        <v>298</v>
      </c>
      <c r="C153" s="7" t="s">
        <v>299</v>
      </c>
      <c r="D153" s="7" t="s">
        <v>300</v>
      </c>
      <c r="E153" s="8" t="s">
        <v>301</v>
      </c>
      <c r="F153" s="14">
        <v>1</v>
      </c>
      <c r="G153" s="7" t="s">
        <v>12</v>
      </c>
      <c r="H153" s="15" t="str">
        <f>_xlfn.DISPIMG("ID_11B96708721C4AE99144E287BA38E32E",1)</f>
        <v>=DISPIMG("ID_11B96708721C4AE99144E287BA38E32E",1)</v>
      </c>
    </row>
    <row r="154" ht="155" customHeight="1" spans="1:8">
      <c r="A154" s="12">
        <v>153</v>
      </c>
      <c r="B154" s="17" t="s">
        <v>298</v>
      </c>
      <c r="C154" s="7" t="s">
        <v>302</v>
      </c>
      <c r="D154" s="7" t="s">
        <v>303</v>
      </c>
      <c r="E154" s="8" t="s">
        <v>304</v>
      </c>
      <c r="F154" s="14">
        <v>1</v>
      </c>
      <c r="G154" s="7" t="s">
        <v>12</v>
      </c>
      <c r="H154" s="15" t="str">
        <f>_xlfn.DISPIMG("ID_9F86862D13E24593BF90C1AE1F1B72A2",1)</f>
        <v>=DISPIMG("ID_9F86862D13E24593BF90C1AE1F1B72A2",1)</v>
      </c>
    </row>
    <row r="155" ht="170" customHeight="1" spans="1:8">
      <c r="A155" s="12">
        <v>154</v>
      </c>
      <c r="B155" s="17" t="s">
        <v>298</v>
      </c>
      <c r="C155" s="7" t="s">
        <v>305</v>
      </c>
      <c r="D155" s="7" t="s">
        <v>306</v>
      </c>
      <c r="E155" s="8" t="s">
        <v>307</v>
      </c>
      <c r="F155" s="14">
        <v>1</v>
      </c>
      <c r="G155" s="7" t="s">
        <v>12</v>
      </c>
      <c r="H155" s="15" t="str">
        <f>_xlfn.DISPIMG("ID_CEB3A8EF2E524B95B78C1CE64CD33457",1)</f>
        <v>=DISPIMG("ID_CEB3A8EF2E524B95B78C1CE64CD33457",1)</v>
      </c>
    </row>
    <row r="156" ht="207" customHeight="1" spans="1:8">
      <c r="A156" s="6">
        <v>155</v>
      </c>
      <c r="B156" s="17" t="s">
        <v>298</v>
      </c>
      <c r="C156" s="7" t="s">
        <v>9</v>
      </c>
      <c r="D156" s="7" t="s">
        <v>308</v>
      </c>
      <c r="E156" s="8" t="s">
        <v>309</v>
      </c>
      <c r="F156" s="9">
        <v>1</v>
      </c>
      <c r="G156" s="7" t="s">
        <v>12</v>
      </c>
      <c r="H156" s="10" t="str">
        <f>_xlfn.DISPIMG("ID_54993B48191545F281DB48F97F69C23E",1)</f>
        <v>=DISPIMG("ID_54993B48191545F281DB48F97F69C23E",1)</v>
      </c>
    </row>
    <row r="157" ht="155" customHeight="1" spans="1:8">
      <c r="A157" s="6">
        <v>156</v>
      </c>
      <c r="B157" s="17" t="s">
        <v>298</v>
      </c>
      <c r="C157" s="7" t="s">
        <v>53</v>
      </c>
      <c r="D157" s="7" t="s">
        <v>54</v>
      </c>
      <c r="E157" s="18" t="s">
        <v>55</v>
      </c>
      <c r="F157" s="9">
        <v>1</v>
      </c>
      <c r="G157" s="7" t="s">
        <v>12</v>
      </c>
      <c r="H157" s="10" t="str">
        <f>_xlfn.DISPIMG("ID_B59EF681A3404F0BB2260475D4541C66",1)</f>
        <v>=DISPIMG("ID_B59EF681A3404F0BB2260475D4541C66",1)</v>
      </c>
    </row>
    <row r="158" ht="179" customHeight="1" spans="1:8">
      <c r="A158" s="6">
        <v>157</v>
      </c>
      <c r="B158" s="17" t="s">
        <v>298</v>
      </c>
      <c r="C158" s="7" t="s">
        <v>57</v>
      </c>
      <c r="D158" s="7" t="s">
        <v>275</v>
      </c>
      <c r="E158" s="8" t="s">
        <v>276</v>
      </c>
      <c r="F158" s="9">
        <v>1</v>
      </c>
      <c r="G158" s="7" t="s">
        <v>56</v>
      </c>
      <c r="H158" s="10" t="str">
        <f>_xlfn.DISPIMG("ID_F7916B56EE704BA2BAEA11CFF1B6D51A",1)</f>
        <v>=DISPIMG("ID_F7916B56EE704BA2BAEA11CFF1B6D51A",1)</v>
      </c>
    </row>
    <row r="159" ht="155" customHeight="1" spans="1:8">
      <c r="A159" s="6">
        <v>158</v>
      </c>
      <c r="B159" s="17" t="s">
        <v>298</v>
      </c>
      <c r="C159" s="7" t="s">
        <v>60</v>
      </c>
      <c r="D159" s="7" t="s">
        <v>61</v>
      </c>
      <c r="E159" s="18" t="s">
        <v>277</v>
      </c>
      <c r="F159" s="9">
        <v>1</v>
      </c>
      <c r="G159" s="7" t="s">
        <v>106</v>
      </c>
      <c r="H159" s="10" t="str">
        <f>_xlfn.DISPIMG("ID_202FCAC9254042ECADE624D3350ADA9C",1)</f>
        <v>=DISPIMG("ID_202FCAC9254042ECADE624D3350ADA9C",1)</v>
      </c>
    </row>
    <row r="160" ht="408" customHeight="1" spans="1:8">
      <c r="A160" s="12">
        <v>159</v>
      </c>
      <c r="B160" s="17" t="s">
        <v>298</v>
      </c>
      <c r="C160" s="7" t="s">
        <v>310</v>
      </c>
      <c r="D160" s="7" t="s">
        <v>73</v>
      </c>
      <c r="E160" s="8" t="s">
        <v>311</v>
      </c>
      <c r="F160" s="14">
        <v>1</v>
      </c>
      <c r="G160" s="7" t="s">
        <v>18</v>
      </c>
      <c r="H160" s="15" t="str">
        <f>_xlfn.DISPIMG("ID_72430521689044C9873C619A90A13C9B",1)</f>
        <v>=DISPIMG("ID_72430521689044C9873C619A90A13C9B",1)</v>
      </c>
    </row>
    <row r="161" ht="155" customHeight="1" spans="1:11">
      <c r="A161" s="6">
        <v>160</v>
      </c>
      <c r="B161" s="17" t="s">
        <v>298</v>
      </c>
      <c r="C161" s="7" t="s">
        <v>63</v>
      </c>
      <c r="D161" s="7" t="s">
        <v>64</v>
      </c>
      <c r="E161" s="8" t="s">
        <v>312</v>
      </c>
      <c r="F161" s="9">
        <v>2</v>
      </c>
      <c r="G161" s="7" t="s">
        <v>56</v>
      </c>
      <c r="H161" s="10" t="str">
        <f>_xlfn.DISPIMG("ID_E377F05DBDDD4D61BD0CB4F5DC894D28",1)</f>
        <v>=DISPIMG("ID_E377F05DBDDD4D61BD0CB4F5DC894D28",1)</v>
      </c>
      <c r="K161" s="29"/>
    </row>
    <row r="162" ht="227" customHeight="1" spans="1:11">
      <c r="A162" s="12">
        <v>161</v>
      </c>
      <c r="B162" s="17" t="s">
        <v>313</v>
      </c>
      <c r="C162" s="7" t="s">
        <v>299</v>
      </c>
      <c r="D162" s="7" t="s">
        <v>314</v>
      </c>
      <c r="E162" s="8" t="s">
        <v>315</v>
      </c>
      <c r="F162" s="14">
        <v>1</v>
      </c>
      <c r="G162" s="7" t="s">
        <v>12</v>
      </c>
      <c r="H162" s="15" t="str">
        <f>_xlfn.DISPIMG("ID_A3E88976B86C44BB8157DA831690652E",1)</f>
        <v>=DISPIMG("ID_A3E88976B86C44BB8157DA831690652E",1)</v>
      </c>
    </row>
    <row r="163" ht="155" customHeight="1" spans="1:11">
      <c r="A163" s="6">
        <v>162</v>
      </c>
      <c r="B163" s="17" t="s">
        <v>313</v>
      </c>
      <c r="C163" s="7" t="s">
        <v>40</v>
      </c>
      <c r="D163" s="7" t="s">
        <v>316</v>
      </c>
      <c r="E163" s="8" t="s">
        <v>304</v>
      </c>
      <c r="F163" s="9">
        <v>1</v>
      </c>
      <c r="G163" s="7" t="s">
        <v>12</v>
      </c>
      <c r="H163" s="10" t="str">
        <f>_xlfn.DISPIMG("ID_5BB18899299F4806936490B2A32617BA",1)</f>
        <v>=DISPIMG("ID_5BB18899299F4806936490B2A32617BA",1)</v>
      </c>
    </row>
    <row r="164" ht="155" customHeight="1" spans="1:11">
      <c r="A164" s="12">
        <v>163</v>
      </c>
      <c r="B164" s="17" t="s">
        <v>313</v>
      </c>
      <c r="C164" s="7" t="s">
        <v>305</v>
      </c>
      <c r="D164" s="7" t="s">
        <v>317</v>
      </c>
      <c r="E164" s="8" t="s">
        <v>307</v>
      </c>
      <c r="F164" s="14">
        <v>1</v>
      </c>
      <c r="G164" s="7" t="s">
        <v>12</v>
      </c>
      <c r="H164" s="15" t="str">
        <f>_xlfn.DISPIMG("ID_326CE093A1BC4EC79A40DA9ED2697377",1)</f>
        <v>=DISPIMG("ID_326CE093A1BC4EC79A40DA9ED2697377",1)</v>
      </c>
    </row>
    <row r="165" ht="178" customHeight="1" spans="1:11">
      <c r="A165" s="6">
        <v>164</v>
      </c>
      <c r="B165" s="17" t="s">
        <v>313</v>
      </c>
      <c r="C165" s="7" t="s">
        <v>9</v>
      </c>
      <c r="D165" s="7" t="s">
        <v>318</v>
      </c>
      <c r="E165" s="8" t="s">
        <v>319</v>
      </c>
      <c r="F165" s="9">
        <v>1</v>
      </c>
      <c r="G165" s="7" t="s">
        <v>12</v>
      </c>
      <c r="H165" s="10" t="str">
        <f>_xlfn.DISPIMG("ID_D863441643EF46F0BBADABC98893A8A6",1)</f>
        <v>=DISPIMG("ID_D863441643EF46F0BBADABC98893A8A6",1)</v>
      </c>
    </row>
    <row r="166" ht="155" customHeight="1" spans="1:11">
      <c r="A166" s="6">
        <v>165</v>
      </c>
      <c r="B166" s="17" t="s">
        <v>313</v>
      </c>
      <c r="C166" s="7" t="s">
        <v>53</v>
      </c>
      <c r="D166" s="7" t="s">
        <v>54</v>
      </c>
      <c r="E166" s="18" t="s">
        <v>55</v>
      </c>
      <c r="F166" s="9">
        <v>1</v>
      </c>
      <c r="G166" s="7" t="s">
        <v>12</v>
      </c>
      <c r="H166" s="10" t="str">
        <f>_xlfn.DISPIMG("ID_4797110F0A714ECC969A7B8B41EB4AC4",1)</f>
        <v>=DISPIMG("ID_4797110F0A714ECC969A7B8B41EB4AC4",1)</v>
      </c>
    </row>
    <row r="167" ht="155" customHeight="1" spans="1:11">
      <c r="A167" s="6">
        <v>166</v>
      </c>
      <c r="B167" s="17" t="s">
        <v>313</v>
      </c>
      <c r="C167" s="7" t="s">
        <v>57</v>
      </c>
      <c r="D167" s="7" t="s">
        <v>275</v>
      </c>
      <c r="E167" s="8" t="s">
        <v>276</v>
      </c>
      <c r="F167" s="9">
        <v>1</v>
      </c>
      <c r="G167" s="7" t="s">
        <v>56</v>
      </c>
      <c r="H167" s="10" t="str">
        <f>_xlfn.DISPIMG("ID_4EE7C8DB944F43E8AD9AB186A289BDFB",1)</f>
        <v>=DISPIMG("ID_4EE7C8DB944F43E8AD9AB186A289BDFB",1)</v>
      </c>
    </row>
    <row r="168" ht="155" customHeight="1" spans="1:11">
      <c r="A168" s="6">
        <v>167</v>
      </c>
      <c r="B168" s="17" t="s">
        <v>313</v>
      </c>
      <c r="C168" s="7" t="s">
        <v>60</v>
      </c>
      <c r="D168" s="7" t="s">
        <v>61</v>
      </c>
      <c r="E168" s="18" t="s">
        <v>277</v>
      </c>
      <c r="F168" s="9">
        <v>1</v>
      </c>
      <c r="G168" s="7" t="s">
        <v>106</v>
      </c>
      <c r="H168" s="10" t="str">
        <f>_xlfn.DISPIMG("ID_641D732D01F14FE7BF8A8E54845A0CE0",1)</f>
        <v>=DISPIMG("ID_641D732D01F14FE7BF8A8E54845A0CE0",1)</v>
      </c>
    </row>
    <row r="169" ht="408" customHeight="1" spans="1:11">
      <c r="A169" s="12">
        <v>168</v>
      </c>
      <c r="B169" s="17" t="s">
        <v>313</v>
      </c>
      <c r="C169" s="7" t="s">
        <v>320</v>
      </c>
      <c r="D169" s="7" t="s">
        <v>310</v>
      </c>
      <c r="E169" s="8" t="s">
        <v>311</v>
      </c>
      <c r="F169" s="14">
        <v>1</v>
      </c>
      <c r="G169" s="7" t="s">
        <v>18</v>
      </c>
      <c r="H169" s="15" t="str">
        <f>_xlfn.DISPIMG("ID_6BC5961242494965B39B87511C391294",1)</f>
        <v>=DISPIMG("ID_6BC5961242494965B39B87511C391294",1)</v>
      </c>
    </row>
    <row r="170" ht="116.75" customHeight="1" spans="1:11">
      <c r="A170" s="6">
        <v>169</v>
      </c>
      <c r="B170" s="17" t="s">
        <v>313</v>
      </c>
      <c r="C170" s="7" t="s">
        <v>63</v>
      </c>
      <c r="D170" s="7" t="s">
        <v>321</v>
      </c>
      <c r="E170" s="8" t="s">
        <v>312</v>
      </c>
      <c r="F170" s="9">
        <v>2</v>
      </c>
      <c r="G170" s="7" t="s">
        <v>56</v>
      </c>
      <c r="H170" s="10" t="str">
        <f>_xlfn.DISPIMG("ID_32532C00EA434148A357CEDEEC06EDF3",1)</f>
        <v>=DISPIMG("ID_32532C00EA434148A357CEDEEC06EDF3",1)</v>
      </c>
    </row>
    <row r="171" ht="408" customHeight="1" spans="1:11">
      <c r="A171" s="12">
        <v>170</v>
      </c>
      <c r="B171" s="17" t="s">
        <v>313</v>
      </c>
      <c r="C171" s="7" t="s">
        <v>322</v>
      </c>
      <c r="D171" s="7" t="s">
        <v>323</v>
      </c>
      <c r="E171" s="8" t="s">
        <v>324</v>
      </c>
      <c r="F171" s="14">
        <v>2</v>
      </c>
      <c r="G171" s="7" t="s">
        <v>12</v>
      </c>
      <c r="H171" s="15" t="str">
        <f>_xlfn.DISPIMG("ID_88F5D1510F9F493DB69C09F62171D2D9",1)</f>
        <v>=DISPIMG("ID_88F5D1510F9F493DB69C09F62171D2D9",1)</v>
      </c>
    </row>
    <row r="172" ht="188.75" customHeight="1" spans="1:11">
      <c r="A172" s="6">
        <v>171</v>
      </c>
      <c r="B172" s="17" t="s">
        <v>325</v>
      </c>
      <c r="C172" s="7" t="s">
        <v>326</v>
      </c>
      <c r="D172" s="7" t="s">
        <v>327</v>
      </c>
      <c r="E172" s="8" t="s">
        <v>315</v>
      </c>
      <c r="F172" s="9">
        <v>2</v>
      </c>
      <c r="G172" s="7" t="s">
        <v>12</v>
      </c>
      <c r="H172" s="10" t="str">
        <f>_xlfn.DISPIMG("ID_2014F9D1E1384D578F8F430738D8CEBE",1)</f>
        <v>=DISPIMG("ID_2014F9D1E1384D578F8F430738D8CEBE",1)</v>
      </c>
    </row>
    <row r="173" ht="198.5" customHeight="1" spans="1:11">
      <c r="A173" s="6">
        <v>172</v>
      </c>
      <c r="B173" s="17" t="s">
        <v>325</v>
      </c>
      <c r="C173" s="7" t="s">
        <v>40</v>
      </c>
      <c r="D173" s="7" t="s">
        <v>41</v>
      </c>
      <c r="E173" s="8" t="s">
        <v>304</v>
      </c>
      <c r="F173" s="9">
        <v>2</v>
      </c>
      <c r="G173" s="7" t="s">
        <v>12</v>
      </c>
      <c r="H173" s="10" t="str">
        <f>_xlfn.DISPIMG("ID_F1D739BCBE684D129AD2202DBF61D791",1)</f>
        <v>=DISPIMG("ID_F1D739BCBE684D129AD2202DBF61D791",1)</v>
      </c>
    </row>
    <row r="174" ht="158" customHeight="1" spans="1:11">
      <c r="A174" s="12">
        <v>173</v>
      </c>
      <c r="B174" s="17" t="s">
        <v>325</v>
      </c>
      <c r="C174" s="7" t="s">
        <v>305</v>
      </c>
      <c r="D174" s="7" t="s">
        <v>328</v>
      </c>
      <c r="E174" s="8" t="s">
        <v>307</v>
      </c>
      <c r="F174" s="14">
        <v>2</v>
      </c>
      <c r="G174" s="7" t="s">
        <v>12</v>
      </c>
      <c r="H174" s="15" t="str">
        <f>_xlfn.DISPIMG("ID_FDF9A6B14CF644F2B3DAB54C3ABF8BB5",1)</f>
        <v>=DISPIMG("ID_FDF9A6B14CF644F2B3DAB54C3ABF8BB5",1)</v>
      </c>
    </row>
    <row r="175" ht="203" customHeight="1" spans="1:11">
      <c r="A175" s="6">
        <v>174</v>
      </c>
      <c r="B175" s="17" t="s">
        <v>325</v>
      </c>
      <c r="C175" s="7" t="s">
        <v>9</v>
      </c>
      <c r="D175" s="7" t="s">
        <v>329</v>
      </c>
      <c r="E175" s="8" t="s">
        <v>319</v>
      </c>
      <c r="F175" s="9">
        <v>1</v>
      </c>
      <c r="G175" s="7" t="s">
        <v>12</v>
      </c>
      <c r="H175" s="10" t="str">
        <f>_xlfn.DISPIMG("ID_11DDF4E9E57E4F42817F6EECAA5B719F",1)</f>
        <v>=DISPIMG("ID_11DDF4E9E57E4F42817F6EECAA5B719F",1)</v>
      </c>
    </row>
    <row r="176" ht="179" customHeight="1" spans="1:11">
      <c r="A176" s="6">
        <v>175</v>
      </c>
      <c r="B176" s="17" t="s">
        <v>325</v>
      </c>
      <c r="C176" s="7" t="s">
        <v>53</v>
      </c>
      <c r="D176" s="7" t="s">
        <v>54</v>
      </c>
      <c r="E176" s="18" t="s">
        <v>55</v>
      </c>
      <c r="F176" s="9">
        <v>1</v>
      </c>
      <c r="G176" s="7" t="s">
        <v>56</v>
      </c>
      <c r="H176" s="10" t="str">
        <f>_xlfn.DISPIMG("ID_C52D4E7AE3674C0C86DEBBCAB0A5CBE1",1)</f>
        <v>=DISPIMG("ID_C52D4E7AE3674C0C86DEBBCAB0A5CBE1",1)</v>
      </c>
    </row>
    <row r="177" ht="107" customHeight="1" spans="1:8">
      <c r="A177" s="6">
        <v>176</v>
      </c>
      <c r="B177" s="17" t="s">
        <v>325</v>
      </c>
      <c r="C177" s="7" t="s">
        <v>57</v>
      </c>
      <c r="D177" s="7" t="s">
        <v>275</v>
      </c>
      <c r="E177" s="8" t="s">
        <v>276</v>
      </c>
      <c r="F177" s="9">
        <v>1</v>
      </c>
      <c r="G177" s="7" t="s">
        <v>56</v>
      </c>
      <c r="H177" s="10" t="str">
        <f>_xlfn.DISPIMG("ID_8B57BAE885C04A5FAD0C3BA78AB97198",1)</f>
        <v>=DISPIMG("ID_8B57BAE885C04A5FAD0C3BA78AB97198",1)</v>
      </c>
    </row>
    <row r="178" ht="135" customHeight="1" spans="1:8">
      <c r="A178" s="6">
        <v>177</v>
      </c>
      <c r="B178" s="17" t="s">
        <v>325</v>
      </c>
      <c r="C178" s="7" t="s">
        <v>60</v>
      </c>
      <c r="D178" s="7" t="s">
        <v>61</v>
      </c>
      <c r="E178" s="18" t="s">
        <v>277</v>
      </c>
      <c r="F178" s="9">
        <v>1</v>
      </c>
      <c r="G178" s="7" t="s">
        <v>106</v>
      </c>
      <c r="H178" s="10" t="str">
        <f>_xlfn.DISPIMG("ID_FF955A5F559B4D9795FFE36199EEA319",1)</f>
        <v>=DISPIMG("ID_FF955A5F559B4D9795FFE36199EEA319",1)</v>
      </c>
    </row>
    <row r="179" ht="408" customHeight="1" spans="1:8">
      <c r="A179" s="12">
        <v>178</v>
      </c>
      <c r="B179" s="17" t="s">
        <v>325</v>
      </c>
      <c r="C179" s="7" t="s">
        <v>72</v>
      </c>
      <c r="D179" s="7" t="s">
        <v>310</v>
      </c>
      <c r="E179" s="8" t="s">
        <v>311</v>
      </c>
      <c r="F179" s="14">
        <v>2</v>
      </c>
      <c r="G179" s="7" t="s">
        <v>18</v>
      </c>
      <c r="H179" s="15" t="str">
        <f>_xlfn.DISPIMG("ID_637C45803A10442BA7CB797DE4003B0E",1)</f>
        <v>=DISPIMG("ID_637C45803A10442BA7CB797DE4003B0E",1)</v>
      </c>
    </row>
    <row r="180" ht="116.75" customHeight="1" spans="1:8">
      <c r="A180" s="6">
        <v>179</v>
      </c>
      <c r="B180" s="17" t="s">
        <v>325</v>
      </c>
      <c r="C180" s="7" t="s">
        <v>63</v>
      </c>
      <c r="D180" s="7" t="s">
        <v>64</v>
      </c>
      <c r="E180" s="8" t="s">
        <v>312</v>
      </c>
      <c r="F180" s="9">
        <v>2</v>
      </c>
      <c r="G180" s="7" t="s">
        <v>56</v>
      </c>
      <c r="H180" s="10" t="str">
        <f>_xlfn.DISPIMG("ID_1282DAC1878C41BE841D329CF4604C03",1)</f>
        <v>=DISPIMG("ID_1282DAC1878C41BE841D329CF4604C03",1)</v>
      </c>
    </row>
    <row r="181" ht="176.25" customHeight="1" spans="1:8">
      <c r="A181" s="6">
        <v>180</v>
      </c>
      <c r="B181" s="17" t="s">
        <v>330</v>
      </c>
      <c r="C181" s="7" t="s">
        <v>21</v>
      </c>
      <c r="D181" s="7" t="s">
        <v>22</v>
      </c>
      <c r="E181" s="8" t="s">
        <v>23</v>
      </c>
      <c r="F181" s="9">
        <v>12</v>
      </c>
      <c r="G181" s="7" t="s">
        <v>12</v>
      </c>
      <c r="H181" s="10" t="str">
        <f>_xlfn.DISPIMG("ID_35C8FABAE098469DA596117BFCDEDBC7",1)</f>
        <v>=DISPIMG("ID_35C8FABAE098469DA596117BFCDEDBC7",1)</v>
      </c>
    </row>
    <row r="182" ht="187.5" customHeight="1" spans="1:8">
      <c r="A182" s="6">
        <v>181</v>
      </c>
      <c r="B182" s="17" t="s">
        <v>330</v>
      </c>
      <c r="C182" s="7" t="s">
        <v>239</v>
      </c>
      <c r="D182" s="7" t="s">
        <v>34</v>
      </c>
      <c r="E182" s="8" t="s">
        <v>240</v>
      </c>
      <c r="F182" s="9">
        <v>12</v>
      </c>
      <c r="G182" s="7" t="s">
        <v>106</v>
      </c>
      <c r="H182" s="10" t="str">
        <f>_xlfn.DISPIMG("ID_02EECD0FA423489F9156862A6E94EADD",1)</f>
        <v>=DISPIMG("ID_02EECD0FA423489F9156862A6E94EADD",1)</v>
      </c>
    </row>
    <row r="183" ht="187.75" customHeight="1" spans="1:8">
      <c r="A183" s="6">
        <v>182</v>
      </c>
      <c r="B183" s="17" t="s">
        <v>331</v>
      </c>
      <c r="C183" s="7" t="s">
        <v>33</v>
      </c>
      <c r="D183" s="7" t="s">
        <v>34</v>
      </c>
      <c r="E183" s="8" t="s">
        <v>35</v>
      </c>
      <c r="F183" s="9">
        <v>3</v>
      </c>
      <c r="G183" s="7" t="s">
        <v>18</v>
      </c>
      <c r="H183" s="10" t="str">
        <f>_xlfn.DISPIMG("ID_D539499B03D849A7B673FEADED88B05B",1)</f>
        <v>=DISPIMG("ID_D539499B03D849A7B673FEADED88B05B",1)</v>
      </c>
    </row>
    <row r="184" ht="115" customHeight="1" spans="1:8">
      <c r="A184" s="6">
        <v>184</v>
      </c>
      <c r="B184" s="17" t="s">
        <v>331</v>
      </c>
      <c r="C184" s="7" t="s">
        <v>228</v>
      </c>
      <c r="D184" s="7" t="s">
        <v>243</v>
      </c>
      <c r="E184" s="8" t="s">
        <v>230</v>
      </c>
      <c r="F184" s="9">
        <v>3</v>
      </c>
      <c r="G184" s="7" t="s">
        <v>12</v>
      </c>
      <c r="H184" s="15" t="str">
        <f>_xlfn.DISPIMG("ID_A53BC26CD3014E03B73A6AEABF1EDA72",1)</f>
        <v>=DISPIMG("ID_A53BC26CD3014E03B73A6AEABF1EDA72",1)</v>
      </c>
    </row>
    <row r="185" ht="172" customHeight="1" spans="1:8">
      <c r="A185" s="6">
        <v>185</v>
      </c>
      <c r="B185" s="17" t="s">
        <v>331</v>
      </c>
      <c r="C185" s="7" t="s">
        <v>232</v>
      </c>
      <c r="D185" s="7" t="s">
        <v>292</v>
      </c>
      <c r="E185" s="8" t="s">
        <v>233</v>
      </c>
      <c r="F185" s="9">
        <v>4</v>
      </c>
      <c r="G185" s="7" t="s">
        <v>12</v>
      </c>
      <c r="H185" s="10" t="str">
        <f>_xlfn.DISPIMG("ID_4EAB6B64824C4442B78FE0727B34BD50",1)</f>
        <v>=DISPIMG("ID_4EAB6B64824C4442B78FE0727B34BD50",1)</v>
      </c>
    </row>
    <row r="186" ht="160" customHeight="1" spans="1:8">
      <c r="A186" s="12">
        <v>186</v>
      </c>
      <c r="B186" s="13" t="s">
        <v>332</v>
      </c>
      <c r="C186" s="7" t="s">
        <v>234</v>
      </c>
      <c r="D186" s="7" t="s">
        <v>235</v>
      </c>
      <c r="E186" s="18" t="s">
        <v>236</v>
      </c>
      <c r="F186" s="14">
        <v>3</v>
      </c>
      <c r="G186" s="7" t="s">
        <v>106</v>
      </c>
      <c r="H186" s="15" t="str">
        <f>_xlfn.DISPIMG("ID_FAA7D0C5A7F4481980F00222AFBE75AB",1)</f>
        <v>=DISPIMG("ID_FAA7D0C5A7F4481980F00222AFBE75AB",1)</v>
      </c>
    </row>
    <row r="187" ht="134" customHeight="1" spans="1:8">
      <c r="A187" s="12">
        <v>187</v>
      </c>
      <c r="B187" s="13" t="s">
        <v>332</v>
      </c>
      <c r="C187" s="7" t="s">
        <v>244</v>
      </c>
      <c r="D187" s="7" t="s">
        <v>235</v>
      </c>
      <c r="E187" s="8" t="s">
        <v>245</v>
      </c>
      <c r="F187" s="14">
        <v>3</v>
      </c>
      <c r="G187" s="7" t="s">
        <v>12</v>
      </c>
      <c r="H187" s="15" t="str">
        <f>_xlfn.DISPIMG("ID_50BDDB55F5CB4621BCE47B2C820EE4EC",1)</f>
        <v>=DISPIMG("ID_50BDDB55F5CB4621BCE47B2C820EE4EC",1)</v>
      </c>
    </row>
    <row r="188" ht="145" customHeight="1" spans="1:8">
      <c r="A188" s="12">
        <v>188</v>
      </c>
      <c r="B188" s="13" t="s">
        <v>333</v>
      </c>
      <c r="C188" s="7" t="s">
        <v>30</v>
      </c>
      <c r="D188" s="7" t="s">
        <v>286</v>
      </c>
      <c r="E188" s="8" t="s">
        <v>248</v>
      </c>
      <c r="F188" s="14">
        <v>2</v>
      </c>
      <c r="G188" s="7" t="s">
        <v>12</v>
      </c>
      <c r="H188" s="15" t="str">
        <f>_xlfn.DISPIMG("ID_DBC9B16616AF45DFA41D6E8FFB3BF288",1)</f>
        <v>=DISPIMG("ID_DBC9B16616AF45DFA41D6E8FFB3BF288",1)</v>
      </c>
    </row>
    <row r="189" ht="137.5" customHeight="1" spans="1:8">
      <c r="A189" s="6">
        <v>189</v>
      </c>
      <c r="B189" s="17" t="s">
        <v>333</v>
      </c>
      <c r="C189" s="7" t="s">
        <v>30</v>
      </c>
      <c r="D189" s="7" t="s">
        <v>334</v>
      </c>
      <c r="E189" s="8" t="s">
        <v>248</v>
      </c>
      <c r="F189" s="9">
        <v>1</v>
      </c>
      <c r="G189" s="7" t="s">
        <v>12</v>
      </c>
      <c r="H189" s="10" t="str">
        <f>_xlfn.DISPIMG("ID_0C1A0398F1C042B5A57ED6B6561F2CAC",1)</f>
        <v>=DISPIMG("ID_0C1A0398F1C042B5A57ED6B6561F2CAC",1)</v>
      </c>
    </row>
    <row r="190" ht="147" customHeight="1" spans="1:8">
      <c r="A190" s="12">
        <v>190</v>
      </c>
      <c r="B190" s="13" t="s">
        <v>333</v>
      </c>
      <c r="C190" s="7" t="s">
        <v>30</v>
      </c>
      <c r="D190" s="7" t="s">
        <v>280</v>
      </c>
      <c r="E190" s="8" t="s">
        <v>248</v>
      </c>
      <c r="F190" s="14">
        <v>1</v>
      </c>
      <c r="G190" s="7" t="s">
        <v>12</v>
      </c>
      <c r="H190" s="15" t="str">
        <f>_xlfn.DISPIMG("ID_568B37C539BB4EA997A7578588B972BF",1)</f>
        <v>=DISPIMG("ID_568B37C539BB4EA997A7578588B972BF",1)</v>
      </c>
    </row>
    <row r="191" ht="220.25" customHeight="1" spans="1:8">
      <c r="A191" s="6">
        <v>191</v>
      </c>
      <c r="B191" s="17" t="s">
        <v>335</v>
      </c>
      <c r="C191" s="7" t="s">
        <v>336</v>
      </c>
      <c r="D191" s="7" t="s">
        <v>34</v>
      </c>
      <c r="E191" s="8" t="s">
        <v>337</v>
      </c>
      <c r="F191" s="9">
        <v>2</v>
      </c>
      <c r="G191" s="7" t="s">
        <v>106</v>
      </c>
      <c r="H191" s="10" t="str">
        <f>_xlfn.DISPIMG("ID_703F566C21EF445E8124A1D8DAC2703B",1)</f>
        <v>=DISPIMG("ID_703F566C21EF445E8124A1D8DAC2703B",1)</v>
      </c>
    </row>
    <row r="192" ht="176" customHeight="1" spans="1:8">
      <c r="A192" s="6">
        <v>192</v>
      </c>
      <c r="B192" s="17" t="s">
        <v>338</v>
      </c>
      <c r="C192" s="7" t="s">
        <v>21</v>
      </c>
      <c r="D192" s="7" t="s">
        <v>24</v>
      </c>
      <c r="E192" s="8" t="s">
        <v>23</v>
      </c>
      <c r="F192" s="9">
        <v>2</v>
      </c>
      <c r="G192" s="7" t="s">
        <v>12</v>
      </c>
      <c r="H192" s="10" t="str">
        <f>_xlfn.DISPIMG("ID_B091CE8BD26A4F34ABD141BC65006E0C",1)</f>
        <v>=DISPIMG("ID_B091CE8BD26A4F34ABD141BC65006E0C",1)</v>
      </c>
    </row>
    <row r="193" ht="193" customHeight="1" spans="1:8">
      <c r="A193" s="6">
        <v>193</v>
      </c>
      <c r="B193" s="17" t="s">
        <v>339</v>
      </c>
      <c r="C193" s="7" t="s">
        <v>9</v>
      </c>
      <c r="D193" s="7" t="s">
        <v>340</v>
      </c>
      <c r="E193" s="8" t="s">
        <v>341</v>
      </c>
      <c r="F193" s="9">
        <v>1</v>
      </c>
      <c r="G193" s="7" t="s">
        <v>12</v>
      </c>
      <c r="H193" s="10" t="str">
        <f>_xlfn.DISPIMG("ID_FB76EA07BDCA4208A4AFC2B2FA09753E",1)</f>
        <v>=DISPIMG("ID_FB76EA07BDCA4208A4AFC2B2FA09753E",1)</v>
      </c>
    </row>
    <row r="194" ht="206" customHeight="1" spans="1:8">
      <c r="A194" s="6">
        <v>194</v>
      </c>
      <c r="B194" s="17" t="s">
        <v>339</v>
      </c>
      <c r="C194" s="7" t="s">
        <v>342</v>
      </c>
      <c r="D194" s="7" t="s">
        <v>343</v>
      </c>
      <c r="E194" s="8" t="s">
        <v>304</v>
      </c>
      <c r="F194" s="9">
        <v>1</v>
      </c>
      <c r="G194" s="7" t="s">
        <v>12</v>
      </c>
      <c r="H194" s="10" t="str">
        <f>_xlfn.DISPIMG("ID_F53BC5E403B24DB880B1482D04636A8C",1)</f>
        <v>=DISPIMG("ID_F53BC5E403B24DB880B1482D04636A8C",1)</v>
      </c>
    </row>
    <row r="195" ht="156" customHeight="1" spans="1:8">
      <c r="A195" s="12">
        <v>195</v>
      </c>
      <c r="B195" s="17" t="s">
        <v>339</v>
      </c>
      <c r="C195" s="7" t="s">
        <v>344</v>
      </c>
      <c r="D195" s="7" t="s">
        <v>345</v>
      </c>
      <c r="E195" s="8" t="s">
        <v>307</v>
      </c>
      <c r="F195" s="14">
        <v>1</v>
      </c>
      <c r="G195" s="7" t="s">
        <v>12</v>
      </c>
      <c r="H195" s="15" t="str">
        <f>_xlfn.DISPIMG("ID_EAE3999F9764467781738D60B9C4BD2B",1)</f>
        <v>=DISPIMG("ID_EAE3999F9764467781738D60B9C4BD2B",1)</v>
      </c>
    </row>
    <row r="196" ht="190" customHeight="1" spans="1:8">
      <c r="A196" s="12">
        <v>196</v>
      </c>
      <c r="B196" s="17" t="s">
        <v>339</v>
      </c>
      <c r="C196" s="7" t="s">
        <v>53</v>
      </c>
      <c r="D196" s="7" t="s">
        <v>54</v>
      </c>
      <c r="E196" s="18" t="s">
        <v>55</v>
      </c>
      <c r="F196" s="14">
        <v>1</v>
      </c>
      <c r="G196" s="7" t="s">
        <v>12</v>
      </c>
      <c r="H196" s="15" t="str">
        <f>_xlfn.DISPIMG("ID_3CE267E676774EDA8F5E6A1447ED181A",1)</f>
        <v>=DISPIMG("ID_3CE267E676774EDA8F5E6A1447ED181A",1)</v>
      </c>
    </row>
    <row r="197" ht="179" customHeight="1" spans="1:8">
      <c r="A197" s="6">
        <v>197</v>
      </c>
      <c r="B197" s="17" t="s">
        <v>339</v>
      </c>
      <c r="C197" s="7" t="s">
        <v>60</v>
      </c>
      <c r="D197" s="7" t="s">
        <v>61</v>
      </c>
      <c r="E197" s="18" t="s">
        <v>277</v>
      </c>
      <c r="F197" s="9">
        <v>1</v>
      </c>
      <c r="G197" s="7" t="s">
        <v>106</v>
      </c>
      <c r="H197" s="10" t="str">
        <f>_xlfn.DISPIMG("ID_A9A1DE972AFC44C6B859C66AC09EDA1C",1)</f>
        <v>=DISPIMG("ID_A9A1DE972AFC44C6B859C66AC09EDA1C",1)</v>
      </c>
    </row>
    <row r="198" ht="155.25" customHeight="1" spans="1:8">
      <c r="A198" s="6">
        <v>198</v>
      </c>
      <c r="B198" s="17" t="s">
        <v>339</v>
      </c>
      <c r="C198" s="7" t="s">
        <v>57</v>
      </c>
      <c r="D198" s="7" t="s">
        <v>275</v>
      </c>
      <c r="E198" s="8" t="s">
        <v>276</v>
      </c>
      <c r="F198" s="9">
        <v>1</v>
      </c>
      <c r="G198" s="7" t="s">
        <v>56</v>
      </c>
      <c r="H198" s="10" t="str">
        <f>_xlfn.DISPIMG("ID_2F99A354E5EC46BBA0B3239BB06786B0",1)</f>
        <v>=DISPIMG("ID_2F99A354E5EC46BBA0B3239BB06786B0",1)</v>
      </c>
    </row>
    <row r="199" ht="149" customHeight="1" spans="1:8">
      <c r="A199" s="12">
        <v>199</v>
      </c>
      <c r="B199" s="13" t="s">
        <v>346</v>
      </c>
      <c r="C199" s="7" t="s">
        <v>254</v>
      </c>
      <c r="D199" s="7" t="s">
        <v>255</v>
      </c>
      <c r="E199" s="8" t="s">
        <v>256</v>
      </c>
      <c r="F199" s="14">
        <v>2</v>
      </c>
      <c r="G199" s="7" t="s">
        <v>12</v>
      </c>
      <c r="H199" s="15" t="str">
        <f>_xlfn.DISPIMG("ID_C3A2EAE82A4049F0971FA629B9A04577",1)</f>
        <v>=DISPIMG("ID_C3A2EAE82A4049F0971FA629B9A04577",1)</v>
      </c>
    </row>
    <row r="200" ht="149" customHeight="1" spans="1:8">
      <c r="A200" s="12">
        <v>200</v>
      </c>
      <c r="B200" s="13" t="s">
        <v>346</v>
      </c>
      <c r="C200" s="7" t="s">
        <v>27</v>
      </c>
      <c r="D200" s="7" t="s">
        <v>28</v>
      </c>
      <c r="E200" s="8" t="s">
        <v>233</v>
      </c>
      <c r="F200" s="14">
        <v>1</v>
      </c>
      <c r="G200" s="7" t="s">
        <v>12</v>
      </c>
      <c r="H200" s="15" t="str">
        <f>_xlfn.DISPIMG("ID_103BEB966374416096D430291E971CFE",1)</f>
        <v>=DISPIMG("ID_103BEB966374416096D430291E971CFE",1)</v>
      </c>
    </row>
    <row r="201" ht="172" customHeight="1" spans="1:8">
      <c r="A201" s="12">
        <v>201</v>
      </c>
      <c r="B201" s="13" t="s">
        <v>346</v>
      </c>
      <c r="C201" s="7" t="s">
        <v>30</v>
      </c>
      <c r="D201" s="7" t="s">
        <v>347</v>
      </c>
      <c r="E201" s="8" t="s">
        <v>248</v>
      </c>
      <c r="F201" s="14">
        <v>1</v>
      </c>
      <c r="G201" s="7" t="s">
        <v>12</v>
      </c>
      <c r="H201" s="15" t="str">
        <f>_xlfn.DISPIMG("ID_4A6DAE1C32674C32AC5010FF7B9B6E8A",1)</f>
        <v>=DISPIMG("ID_4A6DAE1C32674C32AC5010FF7B9B6E8A",1)</v>
      </c>
    </row>
    <row r="202" ht="152.5" customHeight="1" spans="1:8">
      <c r="A202" s="6">
        <v>202</v>
      </c>
      <c r="B202" s="17" t="s">
        <v>348</v>
      </c>
      <c r="C202" s="7" t="s">
        <v>30</v>
      </c>
      <c r="D202" s="7" t="s">
        <v>280</v>
      </c>
      <c r="E202" s="8" t="s">
        <v>248</v>
      </c>
      <c r="F202" s="9">
        <v>1</v>
      </c>
      <c r="G202" s="7" t="s">
        <v>12</v>
      </c>
      <c r="H202" s="10" t="str">
        <f>_xlfn.DISPIMG("ID_8EDF4D412BEA42FFB2B7A85E111CF6B8",1)</f>
        <v>=DISPIMG("ID_8EDF4D412BEA42FFB2B7A85E111CF6B8",1)</v>
      </c>
    </row>
    <row r="203" ht="144" customHeight="1" spans="1:8">
      <c r="A203" s="12">
        <v>203</v>
      </c>
      <c r="B203" s="17" t="s">
        <v>349</v>
      </c>
      <c r="C203" s="7" t="s">
        <v>30</v>
      </c>
      <c r="D203" s="7" t="s">
        <v>280</v>
      </c>
      <c r="E203" s="8" t="s">
        <v>248</v>
      </c>
      <c r="F203" s="14">
        <v>1</v>
      </c>
      <c r="G203" s="7" t="s">
        <v>12</v>
      </c>
      <c r="H203" s="15" t="str">
        <f>_xlfn.DISPIMG("ID_358124D7D49749BD90BD6D6A3174DB44",1)</f>
        <v>=DISPIMG("ID_358124D7D49749BD90BD6D6A3174DB44",1)</v>
      </c>
    </row>
    <row r="204" ht="152.5" customHeight="1" spans="1:8">
      <c r="A204" s="6">
        <v>204</v>
      </c>
      <c r="B204" s="17" t="s">
        <v>350</v>
      </c>
      <c r="C204" s="7" t="s">
        <v>30</v>
      </c>
      <c r="D204" s="7" t="s">
        <v>351</v>
      </c>
      <c r="E204" s="8" t="s">
        <v>248</v>
      </c>
      <c r="F204" s="9">
        <v>1</v>
      </c>
      <c r="G204" s="7" t="s">
        <v>12</v>
      </c>
      <c r="H204" s="10" t="str">
        <f>_xlfn.DISPIMG("ID_158C5D6A7CC94508A42084F857CE0FD9",1)</f>
        <v>=DISPIMG("ID_158C5D6A7CC94508A42084F857CE0FD9",1)</v>
      </c>
    </row>
    <row r="205" ht="126" customHeight="1" spans="1:8">
      <c r="A205" s="12">
        <v>205</v>
      </c>
      <c r="B205" s="17" t="s">
        <v>352</v>
      </c>
      <c r="C205" s="7" t="s">
        <v>228</v>
      </c>
      <c r="D205" s="7" t="s">
        <v>353</v>
      </c>
      <c r="E205" s="8" t="s">
        <v>230</v>
      </c>
      <c r="F205" s="14">
        <v>1</v>
      </c>
      <c r="G205" s="7" t="s">
        <v>12</v>
      </c>
      <c r="H205" s="15" t="str">
        <f>_xlfn.DISPIMG("ID_A53BC26CD3014E03B73A6AEABF1EDA72",1)</f>
        <v>=DISPIMG("ID_A53BC26CD3014E03B73A6AEABF1EDA72",1)</v>
      </c>
    </row>
    <row r="206" ht="187.75" customHeight="1" spans="1:8">
      <c r="A206" s="6">
        <v>206</v>
      </c>
      <c r="B206" s="17" t="s">
        <v>352</v>
      </c>
      <c r="C206" s="7" t="s">
        <v>33</v>
      </c>
      <c r="D206" s="7" t="s">
        <v>34</v>
      </c>
      <c r="E206" s="8" t="s">
        <v>35</v>
      </c>
      <c r="F206" s="9">
        <v>3</v>
      </c>
      <c r="G206" s="7" t="s">
        <v>12</v>
      </c>
      <c r="H206" s="10" t="str">
        <f>_xlfn.DISPIMG("ID_25E64D00BBBF428088B04C2B607B452D",1)</f>
        <v>=DISPIMG("ID_25E64D00BBBF428088B04C2B607B452D",1)</v>
      </c>
    </row>
    <row r="207" ht="205.25" customHeight="1" spans="1:8">
      <c r="A207" s="6">
        <v>207</v>
      </c>
      <c r="B207" s="17" t="s">
        <v>352</v>
      </c>
      <c r="C207" s="7" t="s">
        <v>33</v>
      </c>
      <c r="D207" s="7" t="s">
        <v>34</v>
      </c>
      <c r="E207" s="8" t="s">
        <v>35</v>
      </c>
      <c r="F207" s="9">
        <v>1</v>
      </c>
      <c r="G207" s="7" t="s">
        <v>12</v>
      </c>
      <c r="H207" s="10" t="str">
        <f>_xlfn.DISPIMG("ID_E1E8BD996FD44E3C9BC91F48430B9828",1)</f>
        <v>=DISPIMG("ID_E1E8BD996FD44E3C9BC91F48430B9828",1)</v>
      </c>
    </row>
    <row r="208" ht="172" customHeight="1" spans="1:8">
      <c r="A208" s="6">
        <v>208</v>
      </c>
      <c r="B208" s="17" t="s">
        <v>352</v>
      </c>
      <c r="C208" s="7" t="s">
        <v>232</v>
      </c>
      <c r="D208" s="7" t="s">
        <v>292</v>
      </c>
      <c r="E208" s="8" t="s">
        <v>233</v>
      </c>
      <c r="F208" s="9">
        <v>1</v>
      </c>
      <c r="G208" s="7" t="s">
        <v>12</v>
      </c>
      <c r="H208" s="10" t="str">
        <f>_xlfn.DISPIMG("ID_6A804DF6B5A9480194F1306CC8697278",1)</f>
        <v>=DISPIMG("ID_6A804DF6B5A9480194F1306CC8697278",1)</v>
      </c>
    </row>
    <row r="209" ht="125.25" customHeight="1" spans="1:8">
      <c r="A209" s="6">
        <v>209</v>
      </c>
      <c r="B209" s="17" t="s">
        <v>352</v>
      </c>
      <c r="C209" s="7" t="s">
        <v>234</v>
      </c>
      <c r="D209" s="7" t="s">
        <v>235</v>
      </c>
      <c r="E209" s="18" t="s">
        <v>236</v>
      </c>
      <c r="F209" s="9">
        <v>1</v>
      </c>
      <c r="G209" s="7" t="s">
        <v>106</v>
      </c>
      <c r="H209" s="10" t="str">
        <f>_xlfn.DISPIMG("ID_CD67EF08490B4FADB93D922A469344D3",1)</f>
        <v>=DISPIMG("ID_CD67EF08490B4FADB93D922A469344D3",1)</v>
      </c>
    </row>
    <row r="210" ht="125.25" customHeight="1" spans="1:8">
      <c r="A210" s="6">
        <v>210</v>
      </c>
      <c r="B210" s="17" t="s">
        <v>352</v>
      </c>
      <c r="C210" s="7" t="s">
        <v>244</v>
      </c>
      <c r="D210" s="7" t="s">
        <v>235</v>
      </c>
      <c r="E210" s="8" t="s">
        <v>245</v>
      </c>
      <c r="F210" s="9">
        <v>1</v>
      </c>
      <c r="G210" s="7" t="s">
        <v>12</v>
      </c>
      <c r="H210" s="10" t="str">
        <f>_xlfn.DISPIMG("ID_1D549B00AF76417990D89CBF6BD259B4",1)</f>
        <v>=DISPIMG("ID_1D549B00AF76417990D89CBF6BD259B4",1)</v>
      </c>
    </row>
    <row r="211" ht="125.25" customHeight="1" spans="1:8">
      <c r="A211" s="6">
        <v>211</v>
      </c>
      <c r="B211" s="17" t="s">
        <v>352</v>
      </c>
      <c r="C211" s="7" t="s">
        <v>258</v>
      </c>
      <c r="D211" s="7" t="s">
        <v>259</v>
      </c>
      <c r="E211" s="8" t="s">
        <v>260</v>
      </c>
      <c r="F211" s="9">
        <v>4</v>
      </c>
      <c r="G211" s="7" t="s">
        <v>106</v>
      </c>
      <c r="H211" s="10" t="str">
        <f>_xlfn.DISPIMG("ID_5794F70D6429431AB8AF3A7843959701",1)</f>
        <v>=DISPIMG("ID_5794F70D6429431AB8AF3A7843959701",1)</v>
      </c>
    </row>
    <row r="212" ht="128" customHeight="1" spans="1:8">
      <c r="A212" s="6">
        <v>212</v>
      </c>
      <c r="B212" s="17" t="s">
        <v>354</v>
      </c>
      <c r="C212" s="7" t="s">
        <v>27</v>
      </c>
      <c r="D212" s="7" t="s">
        <v>28</v>
      </c>
      <c r="E212" s="8" t="s">
        <v>233</v>
      </c>
      <c r="F212" s="9">
        <v>2</v>
      </c>
      <c r="G212" s="7" t="s">
        <v>12</v>
      </c>
      <c r="H212" s="10" t="str">
        <f>_xlfn.DISPIMG("ID_BBA2E7A277AE41FEBEE175B9B31D575E",1)</f>
        <v>=DISPIMG("ID_BBA2E7A277AE41FEBEE175B9B31D575E",1)</v>
      </c>
    </row>
    <row r="213" ht="187.75" customHeight="1" spans="1:8">
      <c r="A213" s="6">
        <v>213</v>
      </c>
      <c r="B213" s="17" t="s">
        <v>355</v>
      </c>
      <c r="C213" s="7" t="s">
        <v>21</v>
      </c>
      <c r="D213" s="7" t="s">
        <v>24</v>
      </c>
      <c r="E213" s="8" t="s">
        <v>23</v>
      </c>
      <c r="F213" s="9">
        <v>3</v>
      </c>
      <c r="G213" s="7" t="s">
        <v>12</v>
      </c>
      <c r="H213" s="10" t="str">
        <f>_xlfn.DISPIMG("ID_5413966ABF5A4B6FA5C048B92D5EEBD4",1)</f>
        <v>=DISPIMG("ID_5413966ABF5A4B6FA5C048B92D5EEBD4",1)</v>
      </c>
    </row>
    <row r="214" ht="187.5" customHeight="1" spans="1:8">
      <c r="A214" s="6">
        <v>214</v>
      </c>
      <c r="B214" s="17" t="s">
        <v>355</v>
      </c>
      <c r="C214" s="7" t="s">
        <v>21</v>
      </c>
      <c r="D214" s="7" t="s">
        <v>356</v>
      </c>
      <c r="E214" s="8" t="s">
        <v>23</v>
      </c>
      <c r="F214" s="9">
        <v>2</v>
      </c>
      <c r="G214" s="7" t="s">
        <v>12</v>
      </c>
      <c r="H214" s="10" t="str">
        <f>_xlfn.DISPIMG("ID_BB83E7A1C7534E3F960B4227B3F34CE9",1)</f>
        <v>=DISPIMG("ID_BB83E7A1C7534E3F960B4227B3F34CE9",1)</v>
      </c>
    </row>
    <row r="215" ht="152.5" customHeight="1" spans="1:8">
      <c r="A215" s="6">
        <v>215</v>
      </c>
      <c r="B215" s="17" t="s">
        <v>357</v>
      </c>
      <c r="C215" s="7" t="s">
        <v>30</v>
      </c>
      <c r="D215" s="7" t="s">
        <v>279</v>
      </c>
      <c r="E215" s="8" t="s">
        <v>248</v>
      </c>
      <c r="F215" s="9">
        <v>2</v>
      </c>
      <c r="G215" s="7" t="s">
        <v>12</v>
      </c>
      <c r="H215" s="10" t="str">
        <f>_xlfn.DISPIMG("ID_0A4ACEC88880417284E22C584D79DA7A",1)</f>
        <v>=DISPIMG("ID_0A4ACEC88880417284E22C584D79DA7A",1)</v>
      </c>
    </row>
    <row r="216" ht="164" customHeight="1" spans="1:8">
      <c r="A216" s="12">
        <v>216</v>
      </c>
      <c r="B216" s="17" t="s">
        <v>358</v>
      </c>
      <c r="C216" s="7" t="s">
        <v>30</v>
      </c>
      <c r="D216" s="7" t="s">
        <v>359</v>
      </c>
      <c r="E216" s="8" t="s">
        <v>248</v>
      </c>
      <c r="F216" s="14">
        <v>1</v>
      </c>
      <c r="G216" s="7" t="s">
        <v>12</v>
      </c>
      <c r="H216" s="15" t="str">
        <f>_xlfn.DISPIMG("ID_5C7746EC70D240F7A6E8D13F093FB5D9",1)</f>
        <v>=DISPIMG("ID_5C7746EC70D240F7A6E8D13F093FB5D9",1)</v>
      </c>
    </row>
    <row r="217" ht="152.5" customHeight="1" spans="1:8">
      <c r="A217" s="6">
        <v>217</v>
      </c>
      <c r="B217" s="17" t="s">
        <v>360</v>
      </c>
      <c r="C217" s="7" t="s">
        <v>30</v>
      </c>
      <c r="D217" s="7" t="s">
        <v>351</v>
      </c>
      <c r="E217" s="8" t="s">
        <v>248</v>
      </c>
      <c r="F217" s="9">
        <v>1</v>
      </c>
      <c r="G217" s="7" t="s">
        <v>12</v>
      </c>
      <c r="H217" s="10" t="str">
        <f>_xlfn.DISPIMG("ID_12A2DEB2FDE647FBA11B26D5339EBF26",1)</f>
        <v>=DISPIMG("ID_12A2DEB2FDE647FBA11B26D5339EBF26",1)</v>
      </c>
    </row>
    <row r="218" ht="196" customHeight="1" spans="1:8">
      <c r="A218" s="12">
        <v>218</v>
      </c>
      <c r="B218" s="17" t="s">
        <v>361</v>
      </c>
      <c r="C218" s="7" t="s">
        <v>269</v>
      </c>
      <c r="D218" s="7" t="s">
        <v>279</v>
      </c>
      <c r="E218" s="8" t="s">
        <v>271</v>
      </c>
      <c r="F218" s="14">
        <v>1</v>
      </c>
      <c r="G218" s="7" t="s">
        <v>12</v>
      </c>
      <c r="H218" s="15" t="str">
        <f>_xlfn.DISPIMG("ID_FB64CF95BCD44AD2A0D5CBEBF9366F0A",1)</f>
        <v>=DISPIMG("ID_FB64CF95BCD44AD2A0D5CBEBF9366F0A",1)</v>
      </c>
    </row>
    <row r="219" ht="220" customHeight="1" spans="1:8">
      <c r="A219" s="12">
        <v>219</v>
      </c>
      <c r="B219" s="17" t="s">
        <v>362</v>
      </c>
      <c r="C219" s="7" t="s">
        <v>269</v>
      </c>
      <c r="D219" s="7" t="s">
        <v>363</v>
      </c>
      <c r="E219" s="8" t="s">
        <v>271</v>
      </c>
      <c r="F219" s="14">
        <v>1</v>
      </c>
      <c r="G219" s="7" t="s">
        <v>12</v>
      </c>
      <c r="H219" s="15" t="str">
        <f>_xlfn.DISPIMG("ID_C63C1954F0EB4F64A3CFEBCEC5904AC9",1)</f>
        <v>=DISPIMG("ID_C63C1954F0EB4F64A3CFEBCEC5904AC9",1)</v>
      </c>
    </row>
    <row r="220" ht="147" customHeight="1" spans="1:8">
      <c r="A220" s="12">
        <v>220</v>
      </c>
      <c r="B220" s="17" t="s">
        <v>364</v>
      </c>
      <c r="C220" s="7" t="s">
        <v>272</v>
      </c>
      <c r="D220" s="7" t="s">
        <v>273</v>
      </c>
      <c r="E220" s="8" t="s">
        <v>274</v>
      </c>
      <c r="F220" s="14">
        <v>1</v>
      </c>
      <c r="G220" s="7" t="s">
        <v>12</v>
      </c>
      <c r="H220" s="15" t="str">
        <f>_xlfn.DISPIMG("ID_9C3F8171B9D447DEA35BBB41904325CC",1)</f>
        <v>=DISPIMG("ID_9C3F8171B9D447DEA35BBB41904325CC",1)</v>
      </c>
    </row>
    <row r="221" ht="113" customHeight="1" spans="1:8">
      <c r="A221" s="6">
        <v>221</v>
      </c>
      <c r="B221" s="17" t="s">
        <v>364</v>
      </c>
      <c r="C221" s="7" t="s">
        <v>60</v>
      </c>
      <c r="D221" s="7" t="s">
        <v>61</v>
      </c>
      <c r="E221" s="18" t="s">
        <v>277</v>
      </c>
      <c r="F221" s="9">
        <v>1</v>
      </c>
      <c r="G221" s="7" t="s">
        <v>106</v>
      </c>
      <c r="H221" s="10" t="str">
        <f>_xlfn.DISPIMG("ID_6341C8EDC8F44B1C9458E505EBB16537",1)</f>
        <v>=DISPIMG("ID_6341C8EDC8F44B1C9458E505EBB16537",1)</v>
      </c>
    </row>
    <row r="222" ht="109.75" customHeight="1" spans="1:8">
      <c r="A222" s="6">
        <v>222</v>
      </c>
      <c r="B222" s="17" t="s">
        <v>364</v>
      </c>
      <c r="C222" s="7" t="s">
        <v>57</v>
      </c>
      <c r="D222" s="7" t="s">
        <v>275</v>
      </c>
      <c r="E222" s="8" t="s">
        <v>276</v>
      </c>
      <c r="F222" s="30">
        <v>1</v>
      </c>
      <c r="G222" s="7" t="s">
        <v>56</v>
      </c>
      <c r="H222" s="10" t="str">
        <f>_xlfn.DISPIMG("ID_9EC2FF5A7D814466A6B0B13904263EE7",1)</f>
        <v>=DISPIMG("ID_9EC2FF5A7D814466A6B0B13904263EE7",1)</v>
      </c>
    </row>
    <row r="223" ht="120" customHeight="1" spans="1:8">
      <c r="A223" s="6">
        <v>223</v>
      </c>
      <c r="B223" s="17" t="s">
        <v>364</v>
      </c>
      <c r="C223" s="7" t="s">
        <v>63</v>
      </c>
      <c r="D223" s="7" t="s">
        <v>64</v>
      </c>
      <c r="E223" s="8" t="s">
        <v>312</v>
      </c>
      <c r="F223" s="30">
        <v>1</v>
      </c>
      <c r="G223" s="7" t="s">
        <v>56</v>
      </c>
      <c r="H223" s="10" t="str">
        <f>_xlfn.DISPIMG("ID_B37C51A96D6A4D528033C6E1498E802A",1)</f>
        <v>=DISPIMG("ID_B37C51A96D6A4D528033C6E1498E802A",1)</v>
      </c>
    </row>
    <row r="224" ht="192" customHeight="1" spans="1:8">
      <c r="A224" s="6">
        <v>224</v>
      </c>
      <c r="B224" s="17" t="s">
        <v>365</v>
      </c>
      <c r="C224" s="7" t="s">
        <v>269</v>
      </c>
      <c r="D224" s="7" t="s">
        <v>270</v>
      </c>
      <c r="E224" s="8" t="s">
        <v>271</v>
      </c>
      <c r="F224" s="9">
        <v>1</v>
      </c>
      <c r="G224" s="7" t="s">
        <v>12</v>
      </c>
      <c r="H224" s="10" t="str">
        <f>_xlfn.DISPIMG("ID_68FB59DE9EF245729185079D4A378904",1)</f>
        <v>=DISPIMG("ID_68FB59DE9EF245729185079D4A378904",1)</v>
      </c>
    </row>
    <row r="225" ht="116.75" customHeight="1" spans="1:8">
      <c r="A225" s="6">
        <v>225</v>
      </c>
      <c r="B225" s="17" t="s">
        <v>364</v>
      </c>
      <c r="C225" s="7" t="s">
        <v>63</v>
      </c>
      <c r="D225" s="7" t="s">
        <v>64</v>
      </c>
      <c r="E225" s="8" t="s">
        <v>312</v>
      </c>
      <c r="F225" s="30">
        <v>1</v>
      </c>
      <c r="G225" s="7" t="s">
        <v>56</v>
      </c>
      <c r="H225" s="10" t="str">
        <f>_xlfn.DISPIMG("ID_E3DF71E994014B44BDDA0CC045D21A05",1)</f>
        <v>=DISPIMG("ID_E3DF71E994014B44BDDA0CC045D21A05",1)</v>
      </c>
    </row>
    <row r="226" ht="164.75" customHeight="1" spans="1:8">
      <c r="A226" s="6">
        <v>226</v>
      </c>
      <c r="B226" s="17" t="s">
        <v>366</v>
      </c>
      <c r="C226" s="7" t="s">
        <v>228</v>
      </c>
      <c r="D226" s="7" t="s">
        <v>353</v>
      </c>
      <c r="E226" s="8" t="s">
        <v>367</v>
      </c>
      <c r="F226" s="9">
        <v>1</v>
      </c>
      <c r="G226" s="7" t="s">
        <v>12</v>
      </c>
      <c r="H226" s="15" t="str">
        <f>_xlfn.DISPIMG("ID_A53BC26CD3014E03B73A6AEABF1EDA72",1)</f>
        <v>=DISPIMG("ID_A53BC26CD3014E03B73A6AEABF1EDA72",1)</v>
      </c>
    </row>
    <row r="227" ht="201" customHeight="1" spans="1:8">
      <c r="A227" s="12">
        <v>227</v>
      </c>
      <c r="B227" s="13" t="s">
        <v>366</v>
      </c>
      <c r="C227" s="7" t="s">
        <v>294</v>
      </c>
      <c r="D227" s="7" t="s">
        <v>34</v>
      </c>
      <c r="E227" s="8" t="s">
        <v>35</v>
      </c>
      <c r="F227" s="14">
        <v>1</v>
      </c>
      <c r="G227" s="7" t="s">
        <v>12</v>
      </c>
      <c r="H227" s="15" t="str">
        <f>_xlfn.DISPIMG("ID_AEA42F8C434C4BB7B130D812442C5CBA",1)</f>
        <v>=DISPIMG("ID_AEA42F8C434C4BB7B130D812442C5CBA",1)</v>
      </c>
    </row>
    <row r="228" ht="219" customHeight="1" spans="1:8">
      <c r="A228" s="6">
        <v>228</v>
      </c>
      <c r="B228" s="17" t="s">
        <v>366</v>
      </c>
      <c r="C228" s="7" t="s">
        <v>33</v>
      </c>
      <c r="D228" s="7" t="s">
        <v>34</v>
      </c>
      <c r="E228" s="8" t="s">
        <v>35</v>
      </c>
      <c r="F228" s="9">
        <v>1</v>
      </c>
      <c r="G228" s="7" t="s">
        <v>12</v>
      </c>
      <c r="H228" s="10" t="str">
        <f>_xlfn.DISPIMG("ID_DF6C52BE597048DDAD052F036DDF07E8",1)</f>
        <v>=DISPIMG("ID_DF6C52BE597048DDAD052F036DDF07E8",1)</v>
      </c>
    </row>
    <row r="229" ht="144" customHeight="1" spans="1:8">
      <c r="A229" s="12">
        <v>229</v>
      </c>
      <c r="B229" s="13" t="s">
        <v>366</v>
      </c>
      <c r="C229" s="7" t="s">
        <v>232</v>
      </c>
      <c r="D229" s="7" t="s">
        <v>223</v>
      </c>
      <c r="E229" s="8" t="s">
        <v>233</v>
      </c>
      <c r="F229" s="14">
        <v>1</v>
      </c>
      <c r="G229" s="7" t="s">
        <v>12</v>
      </c>
      <c r="H229" s="15" t="str">
        <f>_xlfn.DISPIMG("ID_8A958900D4214775BBF6793F63A7763F",1)</f>
        <v>=DISPIMG("ID_8A958900D4214775BBF6793F63A7763F",1)</v>
      </c>
    </row>
    <row r="230" ht="125.25" customHeight="1" spans="1:8">
      <c r="A230" s="6">
        <v>230</v>
      </c>
      <c r="B230" s="17" t="s">
        <v>366</v>
      </c>
      <c r="C230" s="7" t="s">
        <v>258</v>
      </c>
      <c r="D230" s="7" t="s">
        <v>282</v>
      </c>
      <c r="E230" s="8" t="s">
        <v>260</v>
      </c>
      <c r="F230" s="9">
        <v>3</v>
      </c>
      <c r="G230" s="7" t="s">
        <v>106</v>
      </c>
      <c r="H230" s="10" t="str">
        <f>_xlfn.DISPIMG("ID_053D8665FEF54D83BE41886DC812723C",1)</f>
        <v>=DISPIMG("ID_053D8665FEF54D83BE41886DC812723C",1)</v>
      </c>
    </row>
    <row r="231" ht="125.25" customHeight="1" spans="1:8">
      <c r="A231" s="6">
        <v>231</v>
      </c>
      <c r="B231" s="17" t="s">
        <v>366</v>
      </c>
      <c r="C231" s="7" t="s">
        <v>234</v>
      </c>
      <c r="D231" s="7" t="s">
        <v>235</v>
      </c>
      <c r="E231" s="18" t="s">
        <v>236</v>
      </c>
      <c r="F231" s="9">
        <v>1</v>
      </c>
      <c r="G231" s="7" t="s">
        <v>106</v>
      </c>
      <c r="H231" s="10" t="str">
        <f>_xlfn.DISPIMG("ID_56B88E4070B342FC91B24B874FF54C4E",1)</f>
        <v>=DISPIMG("ID_56B88E4070B342FC91B24B874FF54C4E",1)</v>
      </c>
    </row>
    <row r="232" ht="148" customHeight="1" spans="1:8">
      <c r="A232" s="12">
        <v>232</v>
      </c>
      <c r="B232" s="13" t="s">
        <v>366</v>
      </c>
      <c r="C232" s="7" t="s">
        <v>244</v>
      </c>
      <c r="D232" s="7" t="s">
        <v>235</v>
      </c>
      <c r="E232" s="8" t="s">
        <v>245</v>
      </c>
      <c r="F232" s="14">
        <v>1</v>
      </c>
      <c r="G232" s="7" t="s">
        <v>12</v>
      </c>
      <c r="H232" s="15" t="str">
        <f>_xlfn.DISPIMG("ID_F41983ADEE8E4B708555E6380B165595",1)</f>
        <v>=DISPIMG("ID_F41983ADEE8E4B708555E6380B165595",1)</v>
      </c>
    </row>
    <row r="233" ht="126.25" customHeight="1" spans="1:8">
      <c r="A233" s="6">
        <v>233</v>
      </c>
      <c r="B233" s="17" t="s">
        <v>368</v>
      </c>
      <c r="C233" s="7" t="s">
        <v>228</v>
      </c>
      <c r="D233" s="7" t="s">
        <v>353</v>
      </c>
      <c r="E233" s="8" t="s">
        <v>367</v>
      </c>
      <c r="F233" s="9">
        <v>2</v>
      </c>
      <c r="G233" s="7" t="s">
        <v>12</v>
      </c>
      <c r="H233" s="15" t="str">
        <f>_xlfn.DISPIMG("ID_A53BC26CD3014E03B73A6AEABF1EDA72",1)</f>
        <v>=DISPIMG("ID_A53BC26CD3014E03B73A6AEABF1EDA72",1)</v>
      </c>
    </row>
    <row r="234" ht="179" customHeight="1" spans="1:8">
      <c r="A234" s="12">
        <v>234</v>
      </c>
      <c r="B234" s="13" t="s">
        <v>368</v>
      </c>
      <c r="C234" s="7" t="s">
        <v>294</v>
      </c>
      <c r="D234" s="7" t="s">
        <v>34</v>
      </c>
      <c r="E234" s="8" t="s">
        <v>35</v>
      </c>
      <c r="F234" s="14">
        <v>2</v>
      </c>
      <c r="G234" s="7" t="s">
        <v>12</v>
      </c>
      <c r="H234" s="15" t="str">
        <f>_xlfn.DISPIMG("ID_8F7FD88D16004F2985681754955A3D77",1)</f>
        <v>=DISPIMG("ID_8F7FD88D16004F2985681754955A3D77",1)</v>
      </c>
    </row>
    <row r="235" ht="219" customHeight="1" spans="1:8">
      <c r="A235" s="6">
        <v>235</v>
      </c>
      <c r="B235" s="17" t="s">
        <v>368</v>
      </c>
      <c r="C235" s="7" t="s">
        <v>33</v>
      </c>
      <c r="D235" s="7" t="s">
        <v>34</v>
      </c>
      <c r="E235" s="8" t="s">
        <v>35</v>
      </c>
      <c r="F235" s="9">
        <v>2</v>
      </c>
      <c r="G235" s="7" t="s">
        <v>12</v>
      </c>
      <c r="H235" s="10" t="str">
        <f>_xlfn.DISPIMG("ID_679EC69FD1A0404CB7652F532B1765F5",1)</f>
        <v>=DISPIMG("ID_679EC69FD1A0404CB7652F532B1765F5",1)</v>
      </c>
    </row>
    <row r="236" ht="179" customHeight="1" spans="1:8">
      <c r="A236" s="12">
        <v>236</v>
      </c>
      <c r="B236" s="13" t="s">
        <v>368</v>
      </c>
      <c r="C236" s="7" t="s">
        <v>232</v>
      </c>
      <c r="D236" s="7" t="s">
        <v>223</v>
      </c>
      <c r="E236" s="8" t="s">
        <v>233</v>
      </c>
      <c r="F236" s="14">
        <v>3</v>
      </c>
      <c r="G236" s="7" t="s">
        <v>12</v>
      </c>
      <c r="H236" s="15" t="str">
        <f>_xlfn.DISPIMG("ID_26B35B5ECB38488288320C60A7E2C48E",1)</f>
        <v>=DISPIMG("ID_26B35B5ECB38488288320C60A7E2C48E",1)</v>
      </c>
    </row>
    <row r="237" ht="125.25" customHeight="1" spans="1:8">
      <c r="A237" s="6">
        <v>237</v>
      </c>
      <c r="B237" s="17" t="s">
        <v>368</v>
      </c>
      <c r="C237" s="7" t="s">
        <v>234</v>
      </c>
      <c r="D237" s="7" t="s">
        <v>235</v>
      </c>
      <c r="E237" s="18" t="s">
        <v>236</v>
      </c>
      <c r="F237" s="9">
        <v>3</v>
      </c>
      <c r="G237" s="7" t="s">
        <v>106</v>
      </c>
      <c r="H237" s="10" t="str">
        <f>_xlfn.DISPIMG("ID_CF79991E7BAB4A078F57A82173670C19",1)</f>
        <v>=DISPIMG("ID_CF79991E7BAB4A078F57A82173670C19",1)</v>
      </c>
    </row>
    <row r="238" ht="128" customHeight="1" spans="1:8">
      <c r="A238" s="31">
        <v>238</v>
      </c>
      <c r="B238" s="13" t="s">
        <v>368</v>
      </c>
      <c r="C238" s="7" t="s">
        <v>244</v>
      </c>
      <c r="D238" s="7" t="s">
        <v>235</v>
      </c>
      <c r="E238" s="8" t="s">
        <v>245</v>
      </c>
      <c r="F238" s="14">
        <v>3</v>
      </c>
      <c r="G238" s="7" t="s">
        <v>12</v>
      </c>
      <c r="H238" s="15" t="str">
        <f>_xlfn.DISPIMG("ID_61778ED708834D7EB668476B3F9C77A4",1)</f>
        <v>=DISPIMG("ID_61778ED708834D7EB668476B3F9C77A4",1)</v>
      </c>
    </row>
    <row r="239" ht="180" customHeight="1" spans="1:8">
      <c r="A239" s="12">
        <v>239</v>
      </c>
      <c r="B239" s="13" t="s">
        <v>369</v>
      </c>
      <c r="C239" s="7" t="s">
        <v>222</v>
      </c>
      <c r="D239" s="7" t="s">
        <v>223</v>
      </c>
      <c r="E239" s="8" t="s">
        <v>224</v>
      </c>
      <c r="F239" s="14">
        <v>3</v>
      </c>
      <c r="G239" s="7" t="s">
        <v>12</v>
      </c>
      <c r="H239" s="15" t="str">
        <f>_xlfn.DISPIMG("ID_81D9D8AD5B004AC5AA63E1D457C4F779",1)</f>
        <v>=DISPIMG("ID_81D9D8AD5B004AC5AA63E1D457C4F779",1)</v>
      </c>
    </row>
    <row r="240" ht="156.5" customHeight="1" spans="1:8">
      <c r="A240" s="6">
        <v>240</v>
      </c>
      <c r="B240" s="17" t="s">
        <v>370</v>
      </c>
      <c r="C240" s="7" t="s">
        <v>222</v>
      </c>
      <c r="D240" s="7" t="s">
        <v>223</v>
      </c>
      <c r="E240" s="8" t="s">
        <v>224</v>
      </c>
      <c r="F240" s="9">
        <v>1</v>
      </c>
      <c r="G240" s="7" t="s">
        <v>12</v>
      </c>
      <c r="H240" s="10" t="str">
        <f>_xlfn.DISPIMG("ID_F225F85B289446CF8976E4E40306B61C",1)</f>
        <v>=DISPIMG("ID_F225F85B289446CF8976E4E40306B61C",1)</v>
      </c>
    </row>
    <row r="241" ht="155" customHeight="1" spans="1:8">
      <c r="A241" s="12">
        <v>241</v>
      </c>
      <c r="B241" s="17" t="s">
        <v>371</v>
      </c>
      <c r="C241" s="7" t="s">
        <v>30</v>
      </c>
      <c r="D241" s="7" t="s">
        <v>351</v>
      </c>
      <c r="E241" s="8" t="s">
        <v>248</v>
      </c>
      <c r="F241" s="14">
        <v>2</v>
      </c>
      <c r="G241" s="7" t="s">
        <v>12</v>
      </c>
      <c r="H241" s="15" t="str">
        <f>_xlfn.DISPIMG("ID_C6C07F91210846DA95C5D3937C4EB9AD",1)</f>
        <v>=DISPIMG("ID_C6C07F91210846DA95C5D3937C4EB9AD",1)</v>
      </c>
    </row>
    <row r="242" ht="194" customHeight="1" spans="1:8">
      <c r="A242" s="12">
        <v>242</v>
      </c>
      <c r="B242" s="17" t="s">
        <v>370</v>
      </c>
      <c r="C242" s="7" t="s">
        <v>269</v>
      </c>
      <c r="D242" s="7" t="s">
        <v>252</v>
      </c>
      <c r="E242" s="8" t="s">
        <v>271</v>
      </c>
      <c r="F242" s="14">
        <v>1</v>
      </c>
      <c r="G242" s="7" t="s">
        <v>12</v>
      </c>
      <c r="H242" s="15" t="str">
        <f>_xlfn.DISPIMG("ID_6680676AB2D24422A60F1F6E0DA7D79C",1)</f>
        <v>=DISPIMG("ID_6680676AB2D24422A60F1F6E0DA7D79C",1)</v>
      </c>
    </row>
    <row r="243" ht="156" customHeight="1" spans="1:8">
      <c r="A243" s="12">
        <v>243</v>
      </c>
      <c r="B243" s="17" t="s">
        <v>372</v>
      </c>
      <c r="C243" s="7" t="s">
        <v>27</v>
      </c>
      <c r="D243" s="7" t="s">
        <v>28</v>
      </c>
      <c r="E243" s="8" t="s">
        <v>233</v>
      </c>
      <c r="F243" s="14">
        <v>2</v>
      </c>
      <c r="G243" s="7" t="s">
        <v>12</v>
      </c>
      <c r="H243" s="15" t="str">
        <f>_xlfn.DISPIMG("ID_F3FAE12EBE564BFB9F20D047A8837456",1)</f>
        <v>=DISPIMG("ID_F3FAE12EBE564BFB9F20D047A8837456",1)</v>
      </c>
    </row>
    <row r="244" ht="152.5" customHeight="1" spans="1:8">
      <c r="A244" s="6">
        <v>244</v>
      </c>
      <c r="B244" s="17" t="s">
        <v>373</v>
      </c>
      <c r="C244" s="7" t="s">
        <v>30</v>
      </c>
      <c r="D244" s="7" t="s">
        <v>279</v>
      </c>
      <c r="E244" s="8" t="s">
        <v>248</v>
      </c>
      <c r="F244" s="9">
        <v>4</v>
      </c>
      <c r="G244" s="7" t="s">
        <v>12</v>
      </c>
      <c r="H244" s="10" t="str">
        <f>_xlfn.DISPIMG("ID_00D0E80FFCAF405482B7057F7026ADD8",1)</f>
        <v>=DISPIMG("ID_00D0E80FFCAF405482B7057F7026ADD8",1)</v>
      </c>
    </row>
    <row r="245" ht="157" customHeight="1" spans="1:8">
      <c r="A245" s="12">
        <v>245</v>
      </c>
      <c r="B245" s="17" t="s">
        <v>374</v>
      </c>
      <c r="C245" s="7" t="s">
        <v>30</v>
      </c>
      <c r="D245" s="7" t="s">
        <v>375</v>
      </c>
      <c r="E245" s="8" t="s">
        <v>248</v>
      </c>
      <c r="F245" s="14">
        <v>1</v>
      </c>
      <c r="G245" s="7" t="s">
        <v>12</v>
      </c>
      <c r="H245" s="15" t="str">
        <f>_xlfn.DISPIMG("ID_C967E9E835F645F6B787B5F512D5FA8F",1)</f>
        <v>=DISPIMG("ID_C967E9E835F645F6B787B5F512D5FA8F",1)</v>
      </c>
    </row>
    <row r="246" ht="134.5" customHeight="1" spans="1:8">
      <c r="A246" s="6">
        <v>246</v>
      </c>
      <c r="B246" s="17" t="s">
        <v>376</v>
      </c>
      <c r="C246" s="7" t="s">
        <v>21</v>
      </c>
      <c r="D246" s="7" t="s">
        <v>22</v>
      </c>
      <c r="E246" s="8" t="s">
        <v>23</v>
      </c>
      <c r="F246" s="9">
        <v>2</v>
      </c>
      <c r="G246" s="7" t="s">
        <v>12</v>
      </c>
      <c r="H246" s="10" t="str">
        <f>_xlfn.DISPIMG("ID_412CEC8390C1466989AE7105C7706436",1)</f>
        <v>=DISPIMG("ID_412CEC8390C1466989AE7105C7706436",1)</v>
      </c>
    </row>
    <row r="247" ht="121.25" customHeight="1" spans="1:8">
      <c r="A247" s="6">
        <v>247</v>
      </c>
      <c r="B247" s="17" t="s">
        <v>235</v>
      </c>
      <c r="C247" s="7" t="s">
        <v>377</v>
      </c>
      <c r="D247" s="7" t="s">
        <v>378</v>
      </c>
      <c r="E247" s="8" t="s">
        <v>379</v>
      </c>
      <c r="F247" s="9">
        <v>140</v>
      </c>
      <c r="G247" s="7" t="s">
        <v>106</v>
      </c>
      <c r="H247" s="10" t="str">
        <f>_xlfn.DISPIMG("ID_4E199F26106844AC8878682B875EEF4E",1)</f>
        <v>=DISPIMG("ID_4E199F26106844AC8878682B875EEF4E",1)</v>
      </c>
    </row>
    <row r="248" ht="136.25" customHeight="1" spans="1:8">
      <c r="A248" s="6">
        <v>248</v>
      </c>
      <c r="B248" s="17" t="s">
        <v>235</v>
      </c>
      <c r="C248" s="7" t="s">
        <v>380</v>
      </c>
      <c r="D248" s="7" t="s">
        <v>378</v>
      </c>
      <c r="E248" s="8" t="s">
        <v>381</v>
      </c>
      <c r="F248" s="9">
        <v>70</v>
      </c>
      <c r="G248" s="7" t="s">
        <v>106</v>
      </c>
      <c r="H248" s="10" t="str">
        <f>_xlfn.DISPIMG("ID_738E8719D6F046048511098DFC98BBEC",1)</f>
        <v>=DISPIMG("ID_738E8719D6F046048511098DFC98BBEC",1)</v>
      </c>
    </row>
    <row r="249" ht="161" customHeight="1" spans="1:8">
      <c r="A249" s="12">
        <v>249</v>
      </c>
      <c r="B249" s="13" t="s">
        <v>382</v>
      </c>
      <c r="C249" s="7" t="s">
        <v>383</v>
      </c>
      <c r="D249" s="28" t="s">
        <v>384</v>
      </c>
      <c r="E249" s="8" t="s">
        <v>385</v>
      </c>
      <c r="F249" s="14">
        <v>5</v>
      </c>
      <c r="G249" s="7" t="s">
        <v>12</v>
      </c>
      <c r="H249" s="15" t="str">
        <f>_xlfn.DISPIMG("ID_B50EE31C78B04898A9835EEEF6BFC276",1)</f>
        <v>=DISPIMG("ID_B50EE31C78B04898A9835EEEF6BFC276",1)</v>
      </c>
    </row>
    <row r="250" ht="179" customHeight="1" spans="1:8">
      <c r="A250" s="12">
        <v>250</v>
      </c>
      <c r="B250" s="13" t="s">
        <v>382</v>
      </c>
      <c r="C250" s="7" t="s">
        <v>79</v>
      </c>
      <c r="D250" s="28" t="s">
        <v>150</v>
      </c>
      <c r="E250" s="8" t="s">
        <v>159</v>
      </c>
      <c r="F250" s="14">
        <v>5</v>
      </c>
      <c r="G250" s="7" t="s">
        <v>82</v>
      </c>
      <c r="H250" s="15" t="str">
        <f>_xlfn.DISPIMG("ID_C67C4D9DCE344D1198DDB2F2BDBA36B9",1)</f>
        <v>=DISPIMG("ID_C67C4D9DCE344D1198DDB2F2BDBA36B9",1)</v>
      </c>
    </row>
    <row r="251" ht="174" customHeight="1" spans="1:8">
      <c r="A251" s="6">
        <v>251</v>
      </c>
      <c r="B251" s="17" t="s">
        <v>386</v>
      </c>
      <c r="C251" s="7" t="s">
        <v>21</v>
      </c>
      <c r="D251" s="7" t="s">
        <v>387</v>
      </c>
      <c r="E251" s="8" t="s">
        <v>23</v>
      </c>
      <c r="F251" s="9">
        <v>6</v>
      </c>
      <c r="G251" s="7" t="s">
        <v>12</v>
      </c>
      <c r="H251" s="10" t="str">
        <f>_xlfn.DISPIMG("ID_AC68924ED31B42AAAF8F88A54C0B4A6D",1)</f>
        <v>=DISPIMG("ID_AC68924ED31B42AAAF8F88A54C0B4A6D",1)</v>
      </c>
    </row>
  </sheetData>
  <mergeCells count="2">
    <mergeCell ref="H31:H32"/>
    <mergeCell ref="H33:H35"/>
  </mergeCells>
  <pageMargins left="0.7" right="0.7" top="0.75" bottom="0.75" header="0.3" footer="0.3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</dc:creator>
  <cp:lastModifiedBy>Wh</cp:lastModifiedBy>
  <dcterms:created xsi:type="dcterms:W3CDTF">2026-03-19T21:50:00Z</dcterms:created>
  <dcterms:modified xsi:type="dcterms:W3CDTF">2026-05-29T09:51:02Z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5430A7535175410D915141C595D952C8_13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